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ideanomade/Desktop/Blog/Vivi e Viaggia/Articoli/Budget_4/4/"/>
    </mc:Choice>
  </mc:AlternateContent>
  <xr:revisionPtr revIDLastSave="0" documentId="13_ncr:1_{CD808A5D-B7AE-3D4E-9B6D-4B0025038EDF}" xr6:coauthVersionLast="47" xr6:coauthVersionMax="47" xr10:uidLastSave="{00000000-0000-0000-0000-000000000000}"/>
  <bookViews>
    <workbookView xWindow="640" yWindow="500" windowWidth="25600" windowHeight="12600" tabRatio="959" firstSheet="17" activeTab="28" xr2:uid="{00000000-000D-0000-FFFF-FFFF00000000}"/>
  </bookViews>
  <sheets>
    <sheet name="Riassunto_Giro del Mondo" sheetId="102" r:id="rId1"/>
    <sheet name="1.Argentina" sheetId="85" r:id="rId2"/>
    <sheet name="2.Uruguay" sheetId="69" r:id="rId3"/>
    <sheet name="3.Brasile" sheetId="70" r:id="rId4"/>
    <sheet name="4.French Guiana" sheetId="73" r:id="rId5"/>
    <sheet name="5.Suriname" sheetId="75" r:id="rId6"/>
    <sheet name="6.Curacao" sheetId="77" r:id="rId7"/>
    <sheet name="7.Cuba" sheetId="79" r:id="rId8"/>
    <sheet name="8.Colombia" sheetId="80" r:id="rId9"/>
    <sheet name="9.Ecuador" sheetId="81" r:id="rId10"/>
    <sheet name="10.Perù" sheetId="82" r:id="rId11"/>
    <sheet name="11.Bolivia" sheetId="83" r:id="rId12"/>
    <sheet name="12.Cile" sheetId="84" r:id="rId13"/>
    <sheet name="13.Polinesia F." sheetId="100" r:id="rId14"/>
    <sheet name="14.Nuova Zelanda" sheetId="103" r:id="rId15"/>
    <sheet name="15.Australia" sheetId="105" r:id="rId16"/>
    <sheet name="16.Timor Est" sheetId="106" r:id="rId17"/>
    <sheet name="17.Indonesia" sheetId="107" r:id="rId18"/>
    <sheet name="18.Thailandia" sheetId="108" r:id="rId19"/>
    <sheet name="19.Hong Kong" sheetId="113" r:id="rId20"/>
    <sheet name="20.Myanmar" sheetId="109" r:id="rId21"/>
    <sheet name="21.Cambogia" sheetId="110" r:id="rId22"/>
    <sheet name="22.Laos" sheetId="111" r:id="rId23"/>
    <sheet name="23.Vietnam" sheetId="112" r:id="rId24"/>
    <sheet name="24.Filippine" sheetId="114" r:id="rId25"/>
    <sheet name="25.Malesia" sheetId="122" r:id="rId26"/>
    <sheet name="26.Nepal" sheetId="115" r:id="rId27"/>
    <sheet name="27.India" sheetId="116" r:id="rId28"/>
    <sheet name="28.Italia" sheetId="123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14" l="1"/>
  <c r="F33" i="114" s="1"/>
  <c r="K32" i="114"/>
  <c r="K33" i="114" s="1"/>
  <c r="I42" i="116"/>
  <c r="I18" i="116"/>
  <c r="O18" i="116" s="1"/>
  <c r="P18" i="116" s="1"/>
  <c r="I11" i="116"/>
  <c r="O11" i="116" s="1"/>
  <c r="P11" i="116" s="1"/>
  <c r="I6" i="116"/>
  <c r="I54" i="116" s="1"/>
  <c r="I55" i="116" s="1"/>
  <c r="O27" i="115"/>
  <c r="O25" i="115"/>
  <c r="O14" i="115"/>
  <c r="P14" i="115" s="1"/>
  <c r="O26" i="115"/>
  <c r="F5" i="116"/>
  <c r="O52" i="116"/>
  <c r="P52" i="116" s="1"/>
  <c r="O7" i="116"/>
  <c r="P7" i="116"/>
  <c r="O6" i="116"/>
  <c r="P6" i="116"/>
  <c r="B6" i="116"/>
  <c r="B7" i="116" s="1"/>
  <c r="B8" i="116" s="1"/>
  <c r="B9" i="116" s="1"/>
  <c r="B10" i="116" s="1"/>
  <c r="B11" i="116" s="1"/>
  <c r="B12" i="116" s="1"/>
  <c r="B13" i="116" s="1"/>
  <c r="B14" i="116" s="1"/>
  <c r="B15" i="116" s="1"/>
  <c r="B16" i="116" s="1"/>
  <c r="B17" i="116" s="1"/>
  <c r="B18" i="116" s="1"/>
  <c r="B19" i="116" s="1"/>
  <c r="B20" i="116" s="1"/>
  <c r="B21" i="116" s="1"/>
  <c r="B22" i="116" s="1"/>
  <c r="B23" i="116" s="1"/>
  <c r="B24" i="116" s="1"/>
  <c r="B25" i="116" s="1"/>
  <c r="B26" i="116" s="1"/>
  <c r="B27" i="116" s="1"/>
  <c r="B28" i="116" s="1"/>
  <c r="B29" i="116" s="1"/>
  <c r="B30" i="116" s="1"/>
  <c r="B31" i="116" s="1"/>
  <c r="B32" i="116" s="1"/>
  <c r="B33" i="116" s="1"/>
  <c r="B34" i="116" s="1"/>
  <c r="B35" i="116" s="1"/>
  <c r="B36" i="116" s="1"/>
  <c r="B37" i="116" s="1"/>
  <c r="B38" i="116" s="1"/>
  <c r="B39" i="116" s="1"/>
  <c r="B40" i="116" s="1"/>
  <c r="B41" i="116" s="1"/>
  <c r="B42" i="116" s="1"/>
  <c r="B43" i="116" s="1"/>
  <c r="B44" i="116" s="1"/>
  <c r="B45" i="116" s="1"/>
  <c r="B46" i="116" s="1"/>
  <c r="B47" i="116" s="1"/>
  <c r="B48" i="116" s="1"/>
  <c r="B49" i="116" s="1"/>
  <c r="B50" i="116" s="1"/>
  <c r="B51" i="116" s="1"/>
  <c r="B52" i="116" s="1"/>
  <c r="B53" i="116" s="1"/>
  <c r="N28" i="115"/>
  <c r="N29" i="115" s="1"/>
  <c r="N30" i="115" s="1"/>
  <c r="M28" i="115"/>
  <c r="M29" i="115" s="1"/>
  <c r="L28" i="115"/>
  <c r="L29" i="115"/>
  <c r="J28" i="102" s="1"/>
  <c r="J28" i="115"/>
  <c r="J29" i="115"/>
  <c r="K28" i="115"/>
  <c r="K29" i="115"/>
  <c r="J30" i="115" s="1"/>
  <c r="I28" i="115"/>
  <c r="I29" i="115" s="1"/>
  <c r="H28" i="115"/>
  <c r="H29" i="115" s="1"/>
  <c r="G28" i="115"/>
  <c r="G29" i="115" s="1"/>
  <c r="F28" i="102" s="1"/>
  <c r="F5" i="115"/>
  <c r="O5" i="115" s="1"/>
  <c r="P5" i="115" s="1"/>
  <c r="O15" i="115"/>
  <c r="P15" i="115" s="1"/>
  <c r="O6" i="115"/>
  <c r="O19" i="115"/>
  <c r="O16" i="115"/>
  <c r="O7" i="115"/>
  <c r="O8" i="115"/>
  <c r="O9" i="115"/>
  <c r="P9" i="115" s="1"/>
  <c r="O10" i="115"/>
  <c r="P10" i="115" s="1"/>
  <c r="O11" i="115"/>
  <c r="P11" i="115" s="1"/>
  <c r="O12" i="115"/>
  <c r="P12" i="115" s="1"/>
  <c r="O13" i="115"/>
  <c r="O17" i="115"/>
  <c r="O18" i="115"/>
  <c r="O20" i="115"/>
  <c r="P20" i="115" s="1"/>
  <c r="O21" i="115"/>
  <c r="P21" i="115" s="1"/>
  <c r="O22" i="115"/>
  <c r="O23" i="115"/>
  <c r="P23" i="115" s="1"/>
  <c r="O24" i="115"/>
  <c r="S6" i="115"/>
  <c r="S5" i="115"/>
  <c r="J32" i="114"/>
  <c r="J33" i="114" s="1"/>
  <c r="J35" i="114" s="1"/>
  <c r="I32" i="114"/>
  <c r="I33" i="114" s="1"/>
  <c r="H26" i="102" s="1"/>
  <c r="H32" i="114"/>
  <c r="H33" i="114" s="1"/>
  <c r="G26" i="102" s="1"/>
  <c r="L32" i="114"/>
  <c r="L33" i="114" s="1"/>
  <c r="G32" i="114"/>
  <c r="G33" i="114"/>
  <c r="F26" i="102" s="1"/>
  <c r="N32" i="114"/>
  <c r="N33" i="114" s="1"/>
  <c r="L26" i="102" s="1"/>
  <c r="M32" i="114"/>
  <c r="M33" i="114" s="1"/>
  <c r="M34" i="114" s="1"/>
  <c r="F42" i="82"/>
  <c r="F43" i="82" s="1"/>
  <c r="F44" i="82" s="1"/>
  <c r="N42" i="82"/>
  <c r="N43" i="82" s="1"/>
  <c r="N44" i="82" s="1"/>
  <c r="H7" i="122"/>
  <c r="H8" i="122"/>
  <c r="G27" i="102" s="1"/>
  <c r="F7" i="122"/>
  <c r="F8" i="122" s="1"/>
  <c r="G7" i="122"/>
  <c r="G8" i="122" s="1"/>
  <c r="I7" i="122"/>
  <c r="I8" i="122" s="1"/>
  <c r="H27" i="102" s="1"/>
  <c r="J7" i="122"/>
  <c r="J8" i="122" s="1"/>
  <c r="K7" i="122"/>
  <c r="K8" i="122"/>
  <c r="L7" i="122"/>
  <c r="L8" i="122" s="1"/>
  <c r="M7" i="122"/>
  <c r="M8" i="122" s="1"/>
  <c r="N7" i="122"/>
  <c r="N8" i="122"/>
  <c r="L30" i="102"/>
  <c r="I7" i="123"/>
  <c r="I8" i="123" s="1"/>
  <c r="H7" i="123"/>
  <c r="H8" i="123"/>
  <c r="G30" i="102" s="1"/>
  <c r="F7" i="123"/>
  <c r="F8" i="123"/>
  <c r="E30" i="102" s="1"/>
  <c r="G7" i="123"/>
  <c r="G8" i="123" s="1"/>
  <c r="J7" i="123"/>
  <c r="J8" i="123"/>
  <c r="I30" i="102" s="1"/>
  <c r="K7" i="123"/>
  <c r="K8" i="123" s="1"/>
  <c r="L7" i="123"/>
  <c r="L8" i="123"/>
  <c r="L9" i="123" s="1"/>
  <c r="M7" i="123"/>
  <c r="M8" i="123" s="1"/>
  <c r="N7" i="123"/>
  <c r="N8" i="123" s="1"/>
  <c r="N9" i="123" s="1"/>
  <c r="O5" i="123"/>
  <c r="P5" i="123" s="1"/>
  <c r="O6" i="123"/>
  <c r="P6" i="123" s="1"/>
  <c r="O7" i="123"/>
  <c r="B6" i="123"/>
  <c r="N7" i="77"/>
  <c r="N8" i="77" s="1"/>
  <c r="M7" i="77"/>
  <c r="M8" i="77" s="1"/>
  <c r="M9" i="77" s="1"/>
  <c r="L7" i="77"/>
  <c r="L8" i="77" s="1"/>
  <c r="L9" i="77" s="1"/>
  <c r="K7" i="77"/>
  <c r="K8" i="77" s="1"/>
  <c r="J7" i="77"/>
  <c r="I7" i="77"/>
  <c r="I8" i="77" s="1"/>
  <c r="I9" i="77" s="1"/>
  <c r="H7" i="77"/>
  <c r="G7" i="77"/>
  <c r="G8" i="77" s="1"/>
  <c r="F7" i="77"/>
  <c r="F8" i="77" s="1"/>
  <c r="J8" i="77"/>
  <c r="J9" i="77" s="1"/>
  <c r="H8" i="77"/>
  <c r="H9" i="77" s="1"/>
  <c r="O6" i="77"/>
  <c r="P6" i="77"/>
  <c r="O5" i="85"/>
  <c r="P5" i="85" s="1"/>
  <c r="N2" i="102"/>
  <c r="O2" i="102" s="1"/>
  <c r="D3" i="102"/>
  <c r="D4" i="102" s="1"/>
  <c r="D5" i="102" s="1"/>
  <c r="D6" i="102" s="1"/>
  <c r="D7" i="102" s="1"/>
  <c r="D8" i="102" s="1"/>
  <c r="D9" i="102" s="1"/>
  <c r="D10" i="102" s="1"/>
  <c r="D11" i="102" s="1"/>
  <c r="D12" i="102" s="1"/>
  <c r="D13" i="102" s="1"/>
  <c r="D14" i="102" s="1"/>
  <c r="D15" i="102" s="1"/>
  <c r="D16" i="102" s="1"/>
  <c r="D17" i="102" s="1"/>
  <c r="D18" i="102" s="1"/>
  <c r="D19" i="102" s="1"/>
  <c r="D20" i="102" s="1"/>
  <c r="D21" i="102" s="1"/>
  <c r="D22" i="102" s="1"/>
  <c r="D23" i="102" s="1"/>
  <c r="D24" i="102" s="1"/>
  <c r="D25" i="102" s="1"/>
  <c r="D26" i="102" s="1"/>
  <c r="D27" i="102" s="1"/>
  <c r="D28" i="102" s="1"/>
  <c r="D29" i="102" s="1"/>
  <c r="D30" i="102" s="1"/>
  <c r="O5" i="122"/>
  <c r="O6" i="122"/>
  <c r="P6" i="122" s="1"/>
  <c r="B6" i="122"/>
  <c r="P5" i="122"/>
  <c r="N35" i="112"/>
  <c r="N36" i="112" s="1"/>
  <c r="M35" i="112"/>
  <c r="M36" i="112" s="1"/>
  <c r="K25" i="102" s="1"/>
  <c r="L35" i="112"/>
  <c r="L36" i="112" s="1"/>
  <c r="K35" i="112"/>
  <c r="K36" i="112" s="1"/>
  <c r="J35" i="112"/>
  <c r="J36" i="112" s="1"/>
  <c r="J38" i="112" s="1"/>
  <c r="I35" i="112"/>
  <c r="I36" i="112" s="1"/>
  <c r="H35" i="112"/>
  <c r="G35" i="112"/>
  <c r="G36" i="112" s="1"/>
  <c r="G37" i="112" s="1"/>
  <c r="O34" i="112"/>
  <c r="P34" i="112" s="1"/>
  <c r="H36" i="112"/>
  <c r="G25" i="102" s="1"/>
  <c r="F5" i="112"/>
  <c r="O5" i="112" s="1"/>
  <c r="F54" i="116"/>
  <c r="F55" i="116" s="1"/>
  <c r="E29" i="102" s="1"/>
  <c r="G54" i="116"/>
  <c r="G55" i="116"/>
  <c r="F29" i="102" s="1"/>
  <c r="H54" i="116"/>
  <c r="H55" i="116" s="1"/>
  <c r="G29" i="102" s="1"/>
  <c r="J54" i="116"/>
  <c r="J55" i="116" s="1"/>
  <c r="K54" i="116"/>
  <c r="K55" i="116" s="1"/>
  <c r="L54" i="116"/>
  <c r="L55" i="116" s="1"/>
  <c r="J29" i="102" s="1"/>
  <c r="M54" i="116"/>
  <c r="M55" i="116" s="1"/>
  <c r="K29" i="102" s="1"/>
  <c r="N54" i="116"/>
  <c r="N55" i="116" s="1"/>
  <c r="L29" i="102" s="1"/>
  <c r="M31" i="102"/>
  <c r="N34" i="114"/>
  <c r="F34" i="114"/>
  <c r="O33" i="112"/>
  <c r="P33" i="112" s="1"/>
  <c r="O19" i="112"/>
  <c r="O23" i="112"/>
  <c r="O20" i="112"/>
  <c r="O6" i="112"/>
  <c r="P6" i="112" s="1"/>
  <c r="O7" i="112"/>
  <c r="O8" i="112"/>
  <c r="P8" i="112" s="1"/>
  <c r="O9" i="112"/>
  <c r="P9" i="112" s="1"/>
  <c r="O10" i="112"/>
  <c r="P10" i="112" s="1"/>
  <c r="O11" i="112"/>
  <c r="O12" i="112"/>
  <c r="O13" i="112"/>
  <c r="P13" i="112" s="1"/>
  <c r="O14" i="112"/>
  <c r="P14" i="112" s="1"/>
  <c r="O15" i="112"/>
  <c r="O16" i="112"/>
  <c r="O17" i="112"/>
  <c r="P17" i="112" s="1"/>
  <c r="O18" i="112"/>
  <c r="P18" i="112" s="1"/>
  <c r="O21" i="112"/>
  <c r="P21" i="112" s="1"/>
  <c r="O22" i="112"/>
  <c r="P22" i="112" s="1"/>
  <c r="O24" i="112"/>
  <c r="O25" i="112"/>
  <c r="P25" i="112" s="1"/>
  <c r="O26" i="112"/>
  <c r="P26" i="112" s="1"/>
  <c r="O27" i="112"/>
  <c r="O28" i="112"/>
  <c r="P28" i="112" s="1"/>
  <c r="O29" i="112"/>
  <c r="P29" i="112" s="1"/>
  <c r="O30" i="112"/>
  <c r="O31" i="112"/>
  <c r="O32" i="112"/>
  <c r="P32" i="112" s="1"/>
  <c r="B6" i="112"/>
  <c r="B7" i="112" s="1"/>
  <c r="B8" i="112" s="1"/>
  <c r="B9" i="112" s="1"/>
  <c r="B10" i="112" s="1"/>
  <c r="B11" i="112" s="1"/>
  <c r="B12" i="112" s="1"/>
  <c r="B13" i="112" s="1"/>
  <c r="B14" i="112" s="1"/>
  <c r="B15" i="112" s="1"/>
  <c r="B16" i="112" s="1"/>
  <c r="B17" i="112" s="1"/>
  <c r="B18" i="112" s="1"/>
  <c r="B19" i="112" s="1"/>
  <c r="B20" i="112" s="1"/>
  <c r="B21" i="112" s="1"/>
  <c r="B22" i="112" s="1"/>
  <c r="B23" i="112" s="1"/>
  <c r="B24" i="112" s="1"/>
  <c r="B25" i="112" s="1"/>
  <c r="B26" i="112" s="1"/>
  <c r="B27" i="112" s="1"/>
  <c r="B28" i="112" s="1"/>
  <c r="B29" i="112" s="1"/>
  <c r="B30" i="112" s="1"/>
  <c r="B31" i="112" s="1"/>
  <c r="B32" i="112" s="1"/>
  <c r="B33" i="112" s="1"/>
  <c r="B34" i="112" s="1"/>
  <c r="N27" i="111"/>
  <c r="N28" i="111" s="1"/>
  <c r="L24" i="102" s="1"/>
  <c r="M27" i="111"/>
  <c r="M28" i="111"/>
  <c r="K24" i="102" s="1"/>
  <c r="L27" i="111"/>
  <c r="L28" i="111" s="1"/>
  <c r="J27" i="111"/>
  <c r="J28" i="111" s="1"/>
  <c r="I27" i="111"/>
  <c r="I28" i="111"/>
  <c r="H24" i="102" s="1"/>
  <c r="H27" i="111"/>
  <c r="H28" i="111" s="1"/>
  <c r="H29" i="111" s="1"/>
  <c r="G8" i="111"/>
  <c r="G13" i="111"/>
  <c r="F5" i="111"/>
  <c r="F27" i="111" s="1"/>
  <c r="F28" i="111" s="1"/>
  <c r="H32" i="110"/>
  <c r="G32" i="110"/>
  <c r="G33" i="110" s="1"/>
  <c r="K27" i="111"/>
  <c r="K28" i="111" s="1"/>
  <c r="J30" i="111" s="1"/>
  <c r="B6" i="111"/>
  <c r="B7" i="111" s="1"/>
  <c r="B8" i="111" s="1"/>
  <c r="B9" i="111" s="1"/>
  <c r="B10" i="111" s="1"/>
  <c r="B11" i="111" s="1"/>
  <c r="B12" i="111" s="1"/>
  <c r="B13" i="111" s="1"/>
  <c r="B14" i="111" s="1"/>
  <c r="B15" i="111" s="1"/>
  <c r="B16" i="111" s="1"/>
  <c r="B17" i="111" s="1"/>
  <c r="B18" i="111" s="1"/>
  <c r="B19" i="111" s="1"/>
  <c r="B20" i="111" s="1"/>
  <c r="B21" i="111" s="1"/>
  <c r="B22" i="111" s="1"/>
  <c r="B23" i="111" s="1"/>
  <c r="B24" i="111" s="1"/>
  <c r="B25" i="111" s="1"/>
  <c r="B26" i="111" s="1"/>
  <c r="O30" i="110"/>
  <c r="P30" i="110"/>
  <c r="O29" i="110"/>
  <c r="P29" i="110" s="1"/>
  <c r="B6" i="110"/>
  <c r="B7" i="110" s="1"/>
  <c r="B8" i="110" s="1"/>
  <c r="B9" i="110" s="1"/>
  <c r="B10" i="110" s="1"/>
  <c r="B11" i="110" s="1"/>
  <c r="B12" i="110" s="1"/>
  <c r="B13" i="110" s="1"/>
  <c r="B14" i="110" s="1"/>
  <c r="B15" i="110" s="1"/>
  <c r="B16" i="110" s="1"/>
  <c r="B17" i="110" s="1"/>
  <c r="B18" i="110" s="1"/>
  <c r="B19" i="110" s="1"/>
  <c r="B20" i="110" s="1"/>
  <c r="B21" i="110" s="1"/>
  <c r="B22" i="110" s="1"/>
  <c r="B23" i="110" s="1"/>
  <c r="B24" i="110" s="1"/>
  <c r="B25" i="110" s="1"/>
  <c r="B26" i="110" s="1"/>
  <c r="B27" i="110" s="1"/>
  <c r="B28" i="110" s="1"/>
  <c r="B29" i="110" s="1"/>
  <c r="B30" i="110" s="1"/>
  <c r="B31" i="110" s="1"/>
  <c r="O7" i="110"/>
  <c r="O11" i="110"/>
  <c r="O16" i="110"/>
  <c r="O20" i="110"/>
  <c r="O26" i="110"/>
  <c r="O31" i="110"/>
  <c r="P31" i="110" s="1"/>
  <c r="O8" i="110"/>
  <c r="P8" i="110" s="1"/>
  <c r="O9" i="110"/>
  <c r="O10" i="110"/>
  <c r="O12" i="110"/>
  <c r="O13" i="110"/>
  <c r="O14" i="110"/>
  <c r="P14" i="110" s="1"/>
  <c r="O15" i="110"/>
  <c r="P15" i="110" s="1"/>
  <c r="O17" i="110"/>
  <c r="P17" i="110" s="1"/>
  <c r="O18" i="110"/>
  <c r="O19" i="110"/>
  <c r="O21" i="110"/>
  <c r="O22" i="110"/>
  <c r="O23" i="110"/>
  <c r="O24" i="110"/>
  <c r="P24" i="110" s="1"/>
  <c r="O25" i="110"/>
  <c r="P25" i="110" s="1"/>
  <c r="O27" i="110"/>
  <c r="O28" i="110"/>
  <c r="P28" i="110" s="1"/>
  <c r="O5" i="110"/>
  <c r="O6" i="110"/>
  <c r="H32" i="109"/>
  <c r="H33" i="109" s="1"/>
  <c r="G30" i="109"/>
  <c r="O30" i="109" s="1"/>
  <c r="P30" i="109" s="1"/>
  <c r="G31" i="109"/>
  <c r="O31" i="109" s="1"/>
  <c r="P31" i="109" s="1"/>
  <c r="J32" i="109"/>
  <c r="J33" i="109"/>
  <c r="K32" i="109"/>
  <c r="K33" i="109" s="1"/>
  <c r="N32" i="109"/>
  <c r="N33" i="109" s="1"/>
  <c r="I32" i="109"/>
  <c r="I33" i="109" s="1"/>
  <c r="I34" i="109" s="1"/>
  <c r="G9" i="109"/>
  <c r="G14" i="109"/>
  <c r="G18" i="109"/>
  <c r="G21" i="109"/>
  <c r="O21" i="109" s="1"/>
  <c r="P21" i="109" s="1"/>
  <c r="G26" i="109"/>
  <c r="O26" i="109" s="1"/>
  <c r="P26" i="109" s="1"/>
  <c r="G29" i="109"/>
  <c r="O29" i="109" s="1"/>
  <c r="P29" i="109" s="1"/>
  <c r="L32" i="109"/>
  <c r="L33" i="109"/>
  <c r="J22" i="102" s="1"/>
  <c r="M32" i="109"/>
  <c r="M33" i="109" s="1"/>
  <c r="M34" i="109" s="1"/>
  <c r="F5" i="109"/>
  <c r="F32" i="109" s="1"/>
  <c r="F33" i="109" s="1"/>
  <c r="H35" i="108"/>
  <c r="H36" i="108" s="1"/>
  <c r="F32" i="110"/>
  <c r="F33" i="110"/>
  <c r="E23" i="102" s="1"/>
  <c r="H33" i="110"/>
  <c r="G23" i="102" s="1"/>
  <c r="I32" i="110"/>
  <c r="I33" i="110"/>
  <c r="J32" i="110"/>
  <c r="J33" i="110" s="1"/>
  <c r="K32" i="110"/>
  <c r="K33" i="110"/>
  <c r="L32" i="110"/>
  <c r="L33" i="110"/>
  <c r="J23" i="102" s="1"/>
  <c r="M32" i="110"/>
  <c r="M33" i="110"/>
  <c r="K23" i="102" s="1"/>
  <c r="N32" i="110"/>
  <c r="N33" i="110"/>
  <c r="L23" i="102" s="1"/>
  <c r="L63" i="105"/>
  <c r="L64" i="105" s="1"/>
  <c r="L65" i="105" s="1"/>
  <c r="F12" i="75"/>
  <c r="F13" i="75"/>
  <c r="N12" i="75"/>
  <c r="N13" i="75" s="1"/>
  <c r="N14" i="75" s="1"/>
  <c r="J35" i="107"/>
  <c r="J36" i="107" s="1"/>
  <c r="I35" i="107"/>
  <c r="I36" i="107" s="1"/>
  <c r="H35" i="107"/>
  <c r="H36" i="107" s="1"/>
  <c r="N35" i="107"/>
  <c r="N36" i="107" s="1"/>
  <c r="N37" i="107" s="1"/>
  <c r="L35" i="107"/>
  <c r="L36" i="107" s="1"/>
  <c r="I35" i="108"/>
  <c r="I36" i="108"/>
  <c r="H20" i="102" s="1"/>
  <c r="F35" i="108"/>
  <c r="F36" i="108" s="1"/>
  <c r="G35" i="108"/>
  <c r="G36" i="108" s="1"/>
  <c r="J35" i="108"/>
  <c r="J36" i="108" s="1"/>
  <c r="K35" i="108"/>
  <c r="K36" i="108"/>
  <c r="L35" i="108"/>
  <c r="L36" i="108" s="1"/>
  <c r="M35" i="108"/>
  <c r="M36" i="108" s="1"/>
  <c r="M37" i="108" s="1"/>
  <c r="N35" i="108"/>
  <c r="N36" i="108" s="1"/>
  <c r="F12" i="113"/>
  <c r="F13" i="113" s="1"/>
  <c r="G12" i="113"/>
  <c r="G13" i="113"/>
  <c r="H12" i="113"/>
  <c r="H13" i="113" s="1"/>
  <c r="I12" i="113"/>
  <c r="I13" i="113"/>
  <c r="J12" i="113"/>
  <c r="J13" i="113"/>
  <c r="L12" i="113"/>
  <c r="L13" i="113"/>
  <c r="L14" i="113" s="1"/>
  <c r="F63" i="105"/>
  <c r="F64" i="105"/>
  <c r="F65" i="105" s="1"/>
  <c r="F35" i="107"/>
  <c r="F36" i="107" s="1"/>
  <c r="G35" i="107"/>
  <c r="G36" i="107" s="1"/>
  <c r="G37" i="107" s="1"/>
  <c r="K35" i="107"/>
  <c r="K36" i="107" s="1"/>
  <c r="M35" i="107"/>
  <c r="M36" i="107" s="1"/>
  <c r="H19" i="106"/>
  <c r="H20" i="106" s="1"/>
  <c r="O12" i="106"/>
  <c r="P12" i="106" s="1"/>
  <c r="O7" i="106"/>
  <c r="O13" i="106"/>
  <c r="P13" i="106" s="1"/>
  <c r="O14" i="106"/>
  <c r="P14" i="106" s="1"/>
  <c r="O17" i="106"/>
  <c r="O18" i="106"/>
  <c r="O15" i="106"/>
  <c r="O16" i="106"/>
  <c r="F19" i="106"/>
  <c r="F20" i="106" s="1"/>
  <c r="G19" i="106"/>
  <c r="G20" i="106" s="1"/>
  <c r="I19" i="106"/>
  <c r="I20" i="106"/>
  <c r="H18" i="102" s="1"/>
  <c r="J19" i="106"/>
  <c r="J20" i="106" s="1"/>
  <c r="K19" i="106"/>
  <c r="K20" i="106"/>
  <c r="L19" i="106"/>
  <c r="L20" i="106" s="1"/>
  <c r="J18" i="102" s="1"/>
  <c r="M19" i="106"/>
  <c r="M20" i="106"/>
  <c r="M21" i="106" s="1"/>
  <c r="N19" i="106"/>
  <c r="N20" i="106"/>
  <c r="L18" i="102" s="1"/>
  <c r="H28" i="81"/>
  <c r="H29" i="81" s="1"/>
  <c r="H30" i="81" s="1"/>
  <c r="G22" i="69"/>
  <c r="G23" i="69" s="1"/>
  <c r="G24" i="69" s="1"/>
  <c r="O22" i="81"/>
  <c r="P22" i="81" s="1"/>
  <c r="O24" i="81"/>
  <c r="P24" i="81" s="1"/>
  <c r="O8" i="106"/>
  <c r="P8" i="106" s="1"/>
  <c r="O10" i="106"/>
  <c r="P10" i="106" s="1"/>
  <c r="O9" i="106"/>
  <c r="O11" i="106"/>
  <c r="G23" i="80"/>
  <c r="O23" i="80" s="1"/>
  <c r="P23" i="80" s="1"/>
  <c r="G28" i="80"/>
  <c r="O28" i="80" s="1"/>
  <c r="B6" i="103"/>
  <c r="B7" i="103" s="1"/>
  <c r="B8" i="103" s="1"/>
  <c r="B9" i="103" s="1"/>
  <c r="B10" i="103" s="1"/>
  <c r="B11" i="103" s="1"/>
  <c r="B12" i="103" s="1"/>
  <c r="B13" i="103" s="1"/>
  <c r="B14" i="103" s="1"/>
  <c r="B15" i="103" s="1"/>
  <c r="B16" i="103" s="1"/>
  <c r="B17" i="103" s="1"/>
  <c r="B18" i="103" s="1"/>
  <c r="B19" i="103" s="1"/>
  <c r="B20" i="103" s="1"/>
  <c r="B21" i="103" s="1"/>
  <c r="B22" i="103" s="1"/>
  <c r="B23" i="103" s="1"/>
  <c r="B24" i="103" s="1"/>
  <c r="B25" i="103" s="1"/>
  <c r="B26" i="103" s="1"/>
  <c r="B27" i="103" s="1"/>
  <c r="B28" i="103" s="1"/>
  <c r="B29" i="103" s="1"/>
  <c r="B30" i="103" s="1"/>
  <c r="B31" i="103" s="1"/>
  <c r="B32" i="103" s="1"/>
  <c r="B33" i="103" s="1"/>
  <c r="B34" i="103" s="1"/>
  <c r="B35" i="103" s="1"/>
  <c r="B36" i="103" s="1"/>
  <c r="B37" i="103" s="1"/>
  <c r="B38" i="103" s="1"/>
  <c r="B39" i="103" s="1"/>
  <c r="B40" i="103" s="1"/>
  <c r="B41" i="103" s="1"/>
  <c r="B42" i="103" s="1"/>
  <c r="B43" i="103" s="1"/>
  <c r="B44" i="103" s="1"/>
  <c r="B45" i="103" s="1"/>
  <c r="B46" i="103" s="1"/>
  <c r="B47" i="103" s="1"/>
  <c r="B48" i="103" s="1"/>
  <c r="B49" i="103" s="1"/>
  <c r="B50" i="103" s="1"/>
  <c r="B51" i="103" s="1"/>
  <c r="B52" i="103" s="1"/>
  <c r="B53" i="103" s="1"/>
  <c r="B54" i="103" s="1"/>
  <c r="B55" i="103" s="1"/>
  <c r="B56" i="103" s="1"/>
  <c r="B57" i="103" s="1"/>
  <c r="B58" i="103" s="1"/>
  <c r="B59" i="103" s="1"/>
  <c r="B60" i="103" s="1"/>
  <c r="B61" i="103" s="1"/>
  <c r="B62" i="103" s="1"/>
  <c r="B63" i="103" s="1"/>
  <c r="K12" i="113"/>
  <c r="K13" i="113" s="1"/>
  <c r="J63" i="105"/>
  <c r="J64" i="105" s="1"/>
  <c r="K63" i="105"/>
  <c r="K64" i="105"/>
  <c r="J64" i="103"/>
  <c r="J65" i="103" s="1"/>
  <c r="K64" i="103"/>
  <c r="K65" i="103" s="1"/>
  <c r="J16" i="100"/>
  <c r="J17" i="100" s="1"/>
  <c r="K16" i="100"/>
  <c r="K17" i="100" s="1"/>
  <c r="J19" i="100" s="1"/>
  <c r="J27" i="84"/>
  <c r="J28" i="84" s="1"/>
  <c r="K27" i="84"/>
  <c r="K28" i="84" s="1"/>
  <c r="J28" i="83"/>
  <c r="J29" i="83" s="1"/>
  <c r="K28" i="83"/>
  <c r="K29" i="83"/>
  <c r="J42" i="82"/>
  <c r="J43" i="82" s="1"/>
  <c r="J44" i="82" s="1"/>
  <c r="K42" i="82"/>
  <c r="K43" i="82" s="1"/>
  <c r="J28" i="81"/>
  <c r="J29" i="81" s="1"/>
  <c r="K28" i="81"/>
  <c r="K29" i="81" s="1"/>
  <c r="J44" i="80"/>
  <c r="J45" i="80" s="1"/>
  <c r="K44" i="80"/>
  <c r="K45" i="80" s="1"/>
  <c r="J30" i="79"/>
  <c r="J31" i="79"/>
  <c r="K30" i="79"/>
  <c r="K31" i="79" s="1"/>
  <c r="J12" i="75"/>
  <c r="J13" i="75" s="1"/>
  <c r="K12" i="75"/>
  <c r="K13" i="75" s="1"/>
  <c r="J17" i="73"/>
  <c r="J18" i="73" s="1"/>
  <c r="K17" i="73"/>
  <c r="K18" i="73"/>
  <c r="J48" i="70"/>
  <c r="J49" i="70" s="1"/>
  <c r="K48" i="70"/>
  <c r="K49" i="70"/>
  <c r="J22" i="69"/>
  <c r="J23" i="69" s="1"/>
  <c r="K22" i="69"/>
  <c r="K23" i="69" s="1"/>
  <c r="J33" i="85"/>
  <c r="J34" i="85" s="1"/>
  <c r="K33" i="85"/>
  <c r="K34" i="85" s="1"/>
  <c r="F33" i="85"/>
  <c r="F34" i="85" s="1"/>
  <c r="G33" i="85"/>
  <c r="G34" i="85" s="1"/>
  <c r="G35" i="85" s="1"/>
  <c r="H33" i="85"/>
  <c r="H34" i="85" s="1"/>
  <c r="H35" i="85" s="1"/>
  <c r="I33" i="85"/>
  <c r="I34" i="85" s="1"/>
  <c r="I35" i="85" s="1"/>
  <c r="L33" i="85"/>
  <c r="L34" i="85" s="1"/>
  <c r="L35" i="85" s="1"/>
  <c r="M33" i="85"/>
  <c r="M34" i="85" s="1"/>
  <c r="M35" i="85" s="1"/>
  <c r="N33" i="85"/>
  <c r="N34" i="85" s="1"/>
  <c r="F22" i="69"/>
  <c r="F23" i="69" s="1"/>
  <c r="H22" i="69"/>
  <c r="H23" i="69" s="1"/>
  <c r="I22" i="69"/>
  <c r="I23" i="69" s="1"/>
  <c r="L22" i="69"/>
  <c r="L23" i="69" s="1"/>
  <c r="M22" i="69"/>
  <c r="M23" i="69" s="1"/>
  <c r="M24" i="69" s="1"/>
  <c r="N22" i="69"/>
  <c r="N23" i="69" s="1"/>
  <c r="F48" i="70"/>
  <c r="F49" i="70" s="1"/>
  <c r="G48" i="70"/>
  <c r="G49" i="70" s="1"/>
  <c r="H48" i="70"/>
  <c r="H49" i="70" s="1"/>
  <c r="H50" i="70" s="1"/>
  <c r="I48" i="70"/>
  <c r="I49" i="70" s="1"/>
  <c r="L48" i="70"/>
  <c r="L49" i="70" s="1"/>
  <c r="M48" i="70"/>
  <c r="M49" i="70" s="1"/>
  <c r="M50" i="70" s="1"/>
  <c r="N48" i="70"/>
  <c r="N49" i="70" s="1"/>
  <c r="N50" i="70" s="1"/>
  <c r="F17" i="73"/>
  <c r="F18" i="73" s="1"/>
  <c r="F20" i="73" s="1"/>
  <c r="F21" i="73" s="1"/>
  <c r="G17" i="73"/>
  <c r="G18" i="73"/>
  <c r="H17" i="73"/>
  <c r="H18" i="73"/>
  <c r="I17" i="73"/>
  <c r="I18" i="73" s="1"/>
  <c r="L17" i="73"/>
  <c r="L18" i="73" s="1"/>
  <c r="L19" i="73" s="1"/>
  <c r="M17" i="73"/>
  <c r="M18" i="73" s="1"/>
  <c r="M19" i="73" s="1"/>
  <c r="N17" i="73"/>
  <c r="N18" i="73" s="1"/>
  <c r="N19" i="73" s="1"/>
  <c r="G12" i="75"/>
  <c r="G13" i="75" s="1"/>
  <c r="G14" i="75" s="1"/>
  <c r="H12" i="75"/>
  <c r="H13" i="75" s="1"/>
  <c r="I12" i="75"/>
  <c r="I13" i="75" s="1"/>
  <c r="L12" i="75"/>
  <c r="L13" i="75" s="1"/>
  <c r="M12" i="75"/>
  <c r="M13" i="75" s="1"/>
  <c r="F30" i="79"/>
  <c r="F31" i="79" s="1"/>
  <c r="G30" i="79"/>
  <c r="G31" i="79"/>
  <c r="H30" i="79"/>
  <c r="H31" i="79" s="1"/>
  <c r="O6" i="79"/>
  <c r="O7" i="79"/>
  <c r="O8" i="79"/>
  <c r="O10" i="79"/>
  <c r="O12" i="79"/>
  <c r="O30" i="79" s="1"/>
  <c r="O31" i="79" s="1"/>
  <c r="O32" i="79" s="1"/>
  <c r="O13" i="79"/>
  <c r="O14" i="79"/>
  <c r="O15" i="79"/>
  <c r="O16" i="79"/>
  <c r="O17" i="79"/>
  <c r="O18" i="79"/>
  <c r="O19" i="79"/>
  <c r="O20" i="79"/>
  <c r="O21" i="79"/>
  <c r="O22" i="79"/>
  <c r="O23" i="79"/>
  <c r="O24" i="79"/>
  <c r="O25" i="79"/>
  <c r="O26" i="79"/>
  <c r="O27" i="79"/>
  <c r="O28" i="79"/>
  <c r="I30" i="79"/>
  <c r="I31" i="79" s="1"/>
  <c r="L30" i="79"/>
  <c r="L31" i="79"/>
  <c r="M30" i="79"/>
  <c r="M31" i="79" s="1"/>
  <c r="M32" i="79" s="1"/>
  <c r="N30" i="79"/>
  <c r="N31" i="79" s="1"/>
  <c r="F44" i="80"/>
  <c r="F45" i="80" s="1"/>
  <c r="H44" i="80"/>
  <c r="H45" i="80" s="1"/>
  <c r="I44" i="80"/>
  <c r="I45" i="80" s="1"/>
  <c r="L44" i="80"/>
  <c r="L45" i="80" s="1"/>
  <c r="M44" i="80"/>
  <c r="M45" i="80" s="1"/>
  <c r="M46" i="80" s="1"/>
  <c r="N44" i="80"/>
  <c r="N45" i="80" s="1"/>
  <c r="N46" i="80" s="1"/>
  <c r="F28" i="81"/>
  <c r="F29" i="81" s="1"/>
  <c r="G28" i="81"/>
  <c r="G29" i="81" s="1"/>
  <c r="I28" i="81"/>
  <c r="I29" i="81" s="1"/>
  <c r="L28" i="81"/>
  <c r="L29" i="81" s="1"/>
  <c r="L30" i="81" s="1"/>
  <c r="M28" i="81"/>
  <c r="M29" i="81" s="1"/>
  <c r="M30" i="81" s="1"/>
  <c r="N28" i="81"/>
  <c r="N29" i="81" s="1"/>
  <c r="N30" i="81" s="1"/>
  <c r="G42" i="82"/>
  <c r="G43" i="82" s="1"/>
  <c r="H42" i="82"/>
  <c r="H43" i="82" s="1"/>
  <c r="I42" i="82"/>
  <c r="I43" i="82" s="1"/>
  <c r="I44" i="82" s="1"/>
  <c r="L42" i="82"/>
  <c r="L43" i="82"/>
  <c r="M42" i="82"/>
  <c r="M43" i="82"/>
  <c r="M44" i="82" s="1"/>
  <c r="F28" i="83"/>
  <c r="F29" i="83" s="1"/>
  <c r="G28" i="83"/>
  <c r="G29" i="83" s="1"/>
  <c r="H28" i="83"/>
  <c r="H29" i="83" s="1"/>
  <c r="H30" i="83" s="1"/>
  <c r="I28" i="83"/>
  <c r="I29" i="83" s="1"/>
  <c r="I30" i="83" s="1"/>
  <c r="L28" i="83"/>
  <c r="L29" i="83" s="1"/>
  <c r="M28" i="83"/>
  <c r="M29" i="83" s="1"/>
  <c r="N28" i="83"/>
  <c r="N29" i="83" s="1"/>
  <c r="G27" i="84"/>
  <c r="G28" i="84" s="1"/>
  <c r="H27" i="84"/>
  <c r="H28" i="84" s="1"/>
  <c r="H29" i="84" s="1"/>
  <c r="I27" i="84"/>
  <c r="I28" i="84" s="1"/>
  <c r="L27" i="84"/>
  <c r="L28" i="84" s="1"/>
  <c r="M27" i="84"/>
  <c r="M28" i="84" s="1"/>
  <c r="N27" i="84"/>
  <c r="N28" i="84" s="1"/>
  <c r="N29" i="84" s="1"/>
  <c r="H63" i="105"/>
  <c r="H64" i="105" s="1"/>
  <c r="I63" i="105"/>
  <c r="I64" i="105" s="1"/>
  <c r="G63" i="105"/>
  <c r="G64" i="105" s="1"/>
  <c r="M63" i="105"/>
  <c r="M64" i="105" s="1"/>
  <c r="M65" i="105" s="1"/>
  <c r="N63" i="105"/>
  <c r="N64" i="105" s="1"/>
  <c r="N65" i="105" s="1"/>
  <c r="F16" i="100"/>
  <c r="F17" i="100" s="1"/>
  <c r="G16" i="100"/>
  <c r="G17" i="100" s="1"/>
  <c r="G18" i="100" s="1"/>
  <c r="H16" i="100"/>
  <c r="H17" i="100" s="1"/>
  <c r="H18" i="100" s="1"/>
  <c r="I16" i="100"/>
  <c r="I17" i="100" s="1"/>
  <c r="I18" i="100" s="1"/>
  <c r="L16" i="100"/>
  <c r="L17" i="100" s="1"/>
  <c r="M16" i="100"/>
  <c r="M17" i="100" s="1"/>
  <c r="F64" i="103"/>
  <c r="F65" i="103" s="1"/>
  <c r="F66" i="103" s="1"/>
  <c r="G64" i="103"/>
  <c r="G65" i="103"/>
  <c r="H64" i="103"/>
  <c r="H65" i="103" s="1"/>
  <c r="I64" i="103"/>
  <c r="I65" i="103" s="1"/>
  <c r="L64" i="103"/>
  <c r="L65" i="103"/>
  <c r="M64" i="103"/>
  <c r="M65" i="103" s="1"/>
  <c r="M66" i="103" s="1"/>
  <c r="N64" i="103"/>
  <c r="N65" i="103" s="1"/>
  <c r="J10" i="77"/>
  <c r="F27" i="84"/>
  <c r="F28" i="84" s="1"/>
  <c r="M12" i="113"/>
  <c r="M13" i="113" s="1"/>
  <c r="M14" i="113" s="1"/>
  <c r="N12" i="113"/>
  <c r="N13" i="113" s="1"/>
  <c r="N14" i="113" s="1"/>
  <c r="C31" i="102"/>
  <c r="O39" i="105"/>
  <c r="P39" i="105" s="1"/>
  <c r="O38" i="105"/>
  <c r="P38" i="105" s="1"/>
  <c r="O55" i="105"/>
  <c r="P55" i="105" s="1"/>
  <c r="O46" i="105"/>
  <c r="P46" i="105" s="1"/>
  <c r="O41" i="105"/>
  <c r="O52" i="105"/>
  <c r="P52" i="105" s="1"/>
  <c r="O60" i="105"/>
  <c r="O47" i="105"/>
  <c r="P47" i="105" s="1"/>
  <c r="O48" i="105"/>
  <c r="P48" i="105" s="1"/>
  <c r="O62" i="105"/>
  <c r="P62" i="105" s="1"/>
  <c r="O49" i="105"/>
  <c r="P49" i="105" s="1"/>
  <c r="O50" i="105"/>
  <c r="O51" i="105"/>
  <c r="O53" i="105"/>
  <c r="P53" i="105" s="1"/>
  <c r="O54" i="105"/>
  <c r="O56" i="105"/>
  <c r="P56" i="105" s="1"/>
  <c r="O57" i="105"/>
  <c r="P57" i="105" s="1"/>
  <c r="O58" i="105"/>
  <c r="P58" i="105" s="1"/>
  <c r="O59" i="105"/>
  <c r="O61" i="105"/>
  <c r="P61" i="105" s="1"/>
  <c r="O44" i="105"/>
  <c r="O43" i="105"/>
  <c r="P43" i="105" s="1"/>
  <c r="O32" i="105"/>
  <c r="O42" i="105"/>
  <c r="P42" i="105" s="1"/>
  <c r="O22" i="105"/>
  <c r="P22" i="105" s="1"/>
  <c r="O23" i="105"/>
  <c r="P23" i="105" s="1"/>
  <c r="O6" i="105"/>
  <c r="P6" i="105" s="1"/>
  <c r="O7" i="105"/>
  <c r="P7" i="105" s="1"/>
  <c r="O8" i="105"/>
  <c r="O9" i="105"/>
  <c r="P9" i="105" s="1"/>
  <c r="O10" i="105"/>
  <c r="O11" i="105"/>
  <c r="P11" i="105" s="1"/>
  <c r="O12" i="105"/>
  <c r="P12" i="105" s="1"/>
  <c r="O13" i="105"/>
  <c r="P13" i="105" s="1"/>
  <c r="O14" i="105"/>
  <c r="P14" i="105" s="1"/>
  <c r="O15" i="105"/>
  <c r="P15" i="105" s="1"/>
  <c r="O16" i="105"/>
  <c r="O17" i="105"/>
  <c r="P17" i="105" s="1"/>
  <c r="O18" i="105"/>
  <c r="O19" i="105"/>
  <c r="P19" i="105" s="1"/>
  <c r="O20" i="105"/>
  <c r="P20" i="105" s="1"/>
  <c r="O21" i="105"/>
  <c r="P21" i="105" s="1"/>
  <c r="O24" i="105"/>
  <c r="P24" i="105" s="1"/>
  <c r="O25" i="105"/>
  <c r="O26" i="105"/>
  <c r="O27" i="105"/>
  <c r="P27" i="105" s="1"/>
  <c r="O28" i="105"/>
  <c r="O29" i="105"/>
  <c r="O30" i="105"/>
  <c r="P30" i="105" s="1"/>
  <c r="O31" i="105"/>
  <c r="P31" i="105" s="1"/>
  <c r="O33" i="105"/>
  <c r="O34" i="105"/>
  <c r="O35" i="105"/>
  <c r="O36" i="105"/>
  <c r="P36" i="105" s="1"/>
  <c r="O37" i="105"/>
  <c r="O40" i="105"/>
  <c r="P40" i="105" s="1"/>
  <c r="O45" i="105"/>
  <c r="B6" i="106"/>
  <c r="B7" i="106" s="1"/>
  <c r="B8" i="106" s="1"/>
  <c r="B9" i="106" s="1"/>
  <c r="B10" i="106" s="1"/>
  <c r="B11" i="106" s="1"/>
  <c r="B12" i="106" s="1"/>
  <c r="B13" i="106" s="1"/>
  <c r="B14" i="106" s="1"/>
  <c r="B15" i="106" s="1"/>
  <c r="B16" i="106" s="1"/>
  <c r="B17" i="106" s="1"/>
  <c r="B18" i="106" s="1"/>
  <c r="O63" i="103"/>
  <c r="P63" i="103" s="1"/>
  <c r="O48" i="103"/>
  <c r="P48" i="103" s="1"/>
  <c r="O25" i="103"/>
  <c r="P25" i="103" s="1"/>
  <c r="O12" i="103"/>
  <c r="P12" i="103" s="1"/>
  <c r="O50" i="103"/>
  <c r="O51" i="103"/>
  <c r="P51" i="103" s="1"/>
  <c r="O52" i="103"/>
  <c r="O53" i="103"/>
  <c r="P53" i="103" s="1"/>
  <c r="O54" i="103"/>
  <c r="O55" i="103"/>
  <c r="O56" i="103"/>
  <c r="P56" i="103" s="1"/>
  <c r="O57" i="103"/>
  <c r="P57" i="103" s="1"/>
  <c r="O58" i="103"/>
  <c r="O59" i="103"/>
  <c r="O60" i="103"/>
  <c r="O61" i="103"/>
  <c r="O62" i="103"/>
  <c r="P62" i="103" s="1"/>
  <c r="O14" i="103"/>
  <c r="P14" i="103" s="1"/>
  <c r="O7" i="103"/>
  <c r="P7" i="103" s="1"/>
  <c r="O45" i="103"/>
  <c r="P45" i="103" s="1"/>
  <c r="O37" i="103"/>
  <c r="O5" i="103"/>
  <c r="O6" i="103"/>
  <c r="O8" i="103"/>
  <c r="O9" i="103"/>
  <c r="O10" i="103"/>
  <c r="P10" i="103" s="1"/>
  <c r="O11" i="103"/>
  <c r="P11" i="103" s="1"/>
  <c r="O13" i="103"/>
  <c r="P13" i="103" s="1"/>
  <c r="O15" i="103"/>
  <c r="O16" i="103"/>
  <c r="P16" i="103" s="1"/>
  <c r="O17" i="103"/>
  <c r="O18" i="103"/>
  <c r="O19" i="103"/>
  <c r="P19" i="103" s="1"/>
  <c r="O20" i="103"/>
  <c r="P20" i="103" s="1"/>
  <c r="O21" i="103"/>
  <c r="P21" i="103" s="1"/>
  <c r="O22" i="103"/>
  <c r="P22" i="103" s="1"/>
  <c r="O23" i="103"/>
  <c r="O24" i="103"/>
  <c r="P24" i="103" s="1"/>
  <c r="O26" i="103"/>
  <c r="O27" i="103"/>
  <c r="P27" i="103" s="1"/>
  <c r="O28" i="103"/>
  <c r="P28" i="103" s="1"/>
  <c r="O29" i="103"/>
  <c r="P29" i="103" s="1"/>
  <c r="O30" i="103"/>
  <c r="P30" i="103" s="1"/>
  <c r="O31" i="103"/>
  <c r="P31" i="103" s="1"/>
  <c r="O32" i="103"/>
  <c r="O33" i="103"/>
  <c r="P33" i="103" s="1"/>
  <c r="O34" i="103"/>
  <c r="P34" i="103" s="1"/>
  <c r="O35" i="103"/>
  <c r="O36" i="103"/>
  <c r="P36" i="103" s="1"/>
  <c r="O38" i="103"/>
  <c r="P38" i="103" s="1"/>
  <c r="O39" i="103"/>
  <c r="P39" i="103" s="1"/>
  <c r="O40" i="103"/>
  <c r="P40" i="103" s="1"/>
  <c r="O41" i="103"/>
  <c r="O42" i="103"/>
  <c r="P42" i="103" s="1"/>
  <c r="O43" i="103"/>
  <c r="O44" i="103"/>
  <c r="P44" i="103" s="1"/>
  <c r="O46" i="103"/>
  <c r="P46" i="103" s="1"/>
  <c r="O47" i="103"/>
  <c r="P47" i="103" s="1"/>
  <c r="O49" i="103"/>
  <c r="P49" i="103" s="1"/>
  <c r="P27" i="115"/>
  <c r="P26" i="115"/>
  <c r="P25" i="115"/>
  <c r="P24" i="115"/>
  <c r="B6" i="115"/>
  <c r="B7" i="115" s="1"/>
  <c r="B8" i="115" s="1"/>
  <c r="B9" i="115" s="1"/>
  <c r="B10" i="115" s="1"/>
  <c r="B11" i="115" s="1"/>
  <c r="B12" i="115" s="1"/>
  <c r="B13" i="115" s="1"/>
  <c r="B14" i="115" s="1"/>
  <c r="B15" i="115" s="1"/>
  <c r="B16" i="115" s="1"/>
  <c r="B17" i="115" s="1"/>
  <c r="B18" i="115" s="1"/>
  <c r="B19" i="115" s="1"/>
  <c r="B20" i="115" s="1"/>
  <c r="B21" i="115" s="1"/>
  <c r="B22" i="115" s="1"/>
  <c r="B23" i="115" s="1"/>
  <c r="B24" i="115" s="1"/>
  <c r="B25" i="115" s="1"/>
  <c r="B26" i="115" s="1"/>
  <c r="B27" i="115" s="1"/>
  <c r="O28" i="109"/>
  <c r="P28" i="109" s="1"/>
  <c r="B6" i="109"/>
  <c r="B7" i="109" s="1"/>
  <c r="B8" i="109" s="1"/>
  <c r="B9" i="109" s="1"/>
  <c r="B10" i="109" s="1"/>
  <c r="B11" i="109" s="1"/>
  <c r="B12" i="109" s="1"/>
  <c r="B13" i="109" s="1"/>
  <c r="B14" i="109" s="1"/>
  <c r="B15" i="109" s="1"/>
  <c r="B16" i="109" s="1"/>
  <c r="B17" i="109" s="1"/>
  <c r="B18" i="109" s="1"/>
  <c r="B19" i="109" s="1"/>
  <c r="B20" i="109" s="1"/>
  <c r="B21" i="109" s="1"/>
  <c r="B22" i="109" s="1"/>
  <c r="B23" i="109" s="1"/>
  <c r="B24" i="109" s="1"/>
  <c r="B25" i="109" s="1"/>
  <c r="B26" i="109" s="1"/>
  <c r="B27" i="109" s="1"/>
  <c r="B28" i="109" s="1"/>
  <c r="B29" i="109" s="1"/>
  <c r="B30" i="109" s="1"/>
  <c r="B31" i="109" s="1"/>
  <c r="I14" i="113"/>
  <c r="O5" i="116"/>
  <c r="P5" i="116" s="1"/>
  <c r="O8" i="116"/>
  <c r="P8" i="116" s="1"/>
  <c r="O9" i="116"/>
  <c r="P9" i="116" s="1"/>
  <c r="O10" i="116"/>
  <c r="O12" i="116"/>
  <c r="O13" i="116"/>
  <c r="P13" i="116" s="1"/>
  <c r="O14" i="116"/>
  <c r="P14" i="116" s="1"/>
  <c r="O15" i="116"/>
  <c r="P15" i="116" s="1"/>
  <c r="O16" i="116"/>
  <c r="P16" i="116" s="1"/>
  <c r="O17" i="116"/>
  <c r="O19" i="116"/>
  <c r="O20" i="116"/>
  <c r="P20" i="116" s="1"/>
  <c r="O21" i="116"/>
  <c r="P21" i="116" s="1"/>
  <c r="O22" i="116"/>
  <c r="P22" i="116" s="1"/>
  <c r="O23" i="116"/>
  <c r="P23" i="116" s="1"/>
  <c r="O24" i="116"/>
  <c r="P24" i="116" s="1"/>
  <c r="O25" i="116"/>
  <c r="P25" i="116" s="1"/>
  <c r="O26" i="116"/>
  <c r="O27" i="116"/>
  <c r="O28" i="116"/>
  <c r="P28" i="116" s="1"/>
  <c r="O29" i="116"/>
  <c r="P29" i="116" s="1"/>
  <c r="O30" i="116"/>
  <c r="P30" i="116" s="1"/>
  <c r="O31" i="116"/>
  <c r="P31" i="116" s="1"/>
  <c r="O32" i="116"/>
  <c r="P32" i="116" s="1"/>
  <c r="O33" i="116"/>
  <c r="P33" i="116" s="1"/>
  <c r="O34" i="116"/>
  <c r="P34" i="116" s="1"/>
  <c r="O35" i="116"/>
  <c r="P35" i="116" s="1"/>
  <c r="O36" i="116"/>
  <c r="P36" i="116" s="1"/>
  <c r="O37" i="116"/>
  <c r="P37" i="116" s="1"/>
  <c r="O38" i="116"/>
  <c r="P38" i="116" s="1"/>
  <c r="O39" i="116"/>
  <c r="P39" i="116" s="1"/>
  <c r="O40" i="116"/>
  <c r="P40" i="116" s="1"/>
  <c r="O41" i="116"/>
  <c r="P41" i="116" s="1"/>
  <c r="O42" i="116"/>
  <c r="O43" i="116"/>
  <c r="O44" i="116"/>
  <c r="P44" i="116" s="1"/>
  <c r="O45" i="116"/>
  <c r="P45" i="116" s="1"/>
  <c r="O46" i="116"/>
  <c r="P46" i="116" s="1"/>
  <c r="O47" i="116"/>
  <c r="P47" i="116" s="1"/>
  <c r="O48" i="116"/>
  <c r="P48" i="116" s="1"/>
  <c r="O49" i="116"/>
  <c r="P49" i="116" s="1"/>
  <c r="O50" i="116"/>
  <c r="P50" i="116" s="1"/>
  <c r="O51" i="116"/>
  <c r="P51" i="116" s="1"/>
  <c r="O53" i="116"/>
  <c r="P53" i="116" s="1"/>
  <c r="P43" i="116"/>
  <c r="P42" i="116"/>
  <c r="P27" i="116"/>
  <c r="P26" i="116"/>
  <c r="P19" i="116"/>
  <c r="P17" i="116"/>
  <c r="P10" i="116"/>
  <c r="J31" i="115"/>
  <c r="P22" i="115"/>
  <c r="P19" i="115"/>
  <c r="P18" i="115"/>
  <c r="P17" i="115"/>
  <c r="P16" i="115"/>
  <c r="P13" i="115"/>
  <c r="P8" i="115"/>
  <c r="P7" i="115"/>
  <c r="P6" i="115"/>
  <c r="O5" i="114"/>
  <c r="P5" i="114" s="1"/>
  <c r="O6" i="114"/>
  <c r="P6" i="114" s="1"/>
  <c r="O7" i="114"/>
  <c r="P7" i="114" s="1"/>
  <c r="O8" i="114"/>
  <c r="O9" i="114"/>
  <c r="O10" i="114"/>
  <c r="P10" i="114" s="1"/>
  <c r="O11" i="114"/>
  <c r="P11" i="114" s="1"/>
  <c r="O12" i="114"/>
  <c r="P12" i="114" s="1"/>
  <c r="O13" i="114"/>
  <c r="P13" i="114" s="1"/>
  <c r="O14" i="114"/>
  <c r="P14" i="114" s="1"/>
  <c r="O15" i="114"/>
  <c r="P15" i="114" s="1"/>
  <c r="O16" i="114"/>
  <c r="P16" i="114" s="1"/>
  <c r="O17" i="114"/>
  <c r="P17" i="114" s="1"/>
  <c r="O18" i="114"/>
  <c r="P18" i="114" s="1"/>
  <c r="O19" i="114"/>
  <c r="P19" i="114" s="1"/>
  <c r="O20" i="114"/>
  <c r="O21" i="114"/>
  <c r="O22" i="114"/>
  <c r="P22" i="114" s="1"/>
  <c r="O23" i="114"/>
  <c r="P23" i="114" s="1"/>
  <c r="O24" i="114"/>
  <c r="P24" i="114" s="1"/>
  <c r="O25" i="114"/>
  <c r="P25" i="114" s="1"/>
  <c r="O26" i="114"/>
  <c r="P26" i="114" s="1"/>
  <c r="O27" i="114"/>
  <c r="P27" i="114" s="1"/>
  <c r="O28" i="114"/>
  <c r="P28" i="114" s="1"/>
  <c r="O29" i="114"/>
  <c r="P29" i="114" s="1"/>
  <c r="O30" i="114"/>
  <c r="P30" i="114" s="1"/>
  <c r="O31" i="114"/>
  <c r="P31" i="114" s="1"/>
  <c r="B6" i="114"/>
  <c r="B7" i="114" s="1"/>
  <c r="B8" i="114" s="1"/>
  <c r="B9" i="114" s="1"/>
  <c r="B10" i="114" s="1"/>
  <c r="B11" i="114" s="1"/>
  <c r="B12" i="114" s="1"/>
  <c r="B13" i="114" s="1"/>
  <c r="B14" i="114" s="1"/>
  <c r="B15" i="114" s="1"/>
  <c r="B16" i="114" s="1"/>
  <c r="B17" i="114" s="1"/>
  <c r="B18" i="114" s="1"/>
  <c r="B19" i="114" s="1"/>
  <c r="B20" i="114" s="1"/>
  <c r="B21" i="114" s="1"/>
  <c r="B22" i="114" s="1"/>
  <c r="B23" i="114" s="1"/>
  <c r="B24" i="114" s="1"/>
  <c r="B25" i="114" s="1"/>
  <c r="B26" i="114" s="1"/>
  <c r="B27" i="114" s="1"/>
  <c r="B28" i="114" s="1"/>
  <c r="B29" i="114" s="1"/>
  <c r="B30" i="114" s="1"/>
  <c r="B31" i="114" s="1"/>
  <c r="P21" i="114"/>
  <c r="P20" i="114"/>
  <c r="P9" i="114"/>
  <c r="P8" i="114"/>
  <c r="J15" i="113"/>
  <c r="O5" i="113"/>
  <c r="O6" i="113"/>
  <c r="P6" i="113" s="1"/>
  <c r="O7" i="113"/>
  <c r="P7" i="113" s="1"/>
  <c r="O8" i="113"/>
  <c r="P8" i="113" s="1"/>
  <c r="O9" i="113"/>
  <c r="O10" i="113"/>
  <c r="P10" i="113" s="1"/>
  <c r="O11" i="113"/>
  <c r="P11" i="113" s="1"/>
  <c r="B6" i="113"/>
  <c r="B7" i="113" s="1"/>
  <c r="B8" i="113" s="1"/>
  <c r="B9" i="113" s="1"/>
  <c r="B10" i="113" s="1"/>
  <c r="B11" i="113" s="1"/>
  <c r="P9" i="113"/>
  <c r="P31" i="112"/>
  <c r="P30" i="112"/>
  <c r="P27" i="112"/>
  <c r="P24" i="112"/>
  <c r="P23" i="112"/>
  <c r="P20" i="112"/>
  <c r="P19" i="112"/>
  <c r="P16" i="112"/>
  <c r="P15" i="112"/>
  <c r="P12" i="112"/>
  <c r="P11" i="112"/>
  <c r="P7" i="112"/>
  <c r="O5" i="111"/>
  <c r="P5" i="111" s="1"/>
  <c r="O6" i="111"/>
  <c r="P6" i="111" s="1"/>
  <c r="O7" i="111"/>
  <c r="P7" i="111" s="1"/>
  <c r="O8" i="111"/>
  <c r="P8" i="111" s="1"/>
  <c r="O9" i="111"/>
  <c r="O10" i="111"/>
  <c r="O11" i="111"/>
  <c r="P11" i="111" s="1"/>
  <c r="O12" i="111"/>
  <c r="P12" i="111" s="1"/>
  <c r="O13" i="111"/>
  <c r="P13" i="111" s="1"/>
  <c r="O14" i="111"/>
  <c r="P14" i="111" s="1"/>
  <c r="O15" i="111"/>
  <c r="O16" i="111"/>
  <c r="P16" i="111" s="1"/>
  <c r="O17" i="111"/>
  <c r="O18" i="111"/>
  <c r="P18" i="111" s="1"/>
  <c r="O19" i="111"/>
  <c r="P19" i="111" s="1"/>
  <c r="O20" i="111"/>
  <c r="P20" i="111" s="1"/>
  <c r="O21" i="111"/>
  <c r="P21" i="111" s="1"/>
  <c r="O22" i="111"/>
  <c r="P22" i="111" s="1"/>
  <c r="O23" i="111"/>
  <c r="P23" i="111" s="1"/>
  <c r="O24" i="111"/>
  <c r="P24" i="111" s="1"/>
  <c r="O25" i="111"/>
  <c r="O26" i="111"/>
  <c r="P26" i="111" s="1"/>
  <c r="P25" i="111"/>
  <c r="P17" i="111"/>
  <c r="P15" i="111"/>
  <c r="P10" i="111"/>
  <c r="P9" i="111"/>
  <c r="N34" i="110"/>
  <c r="M34" i="110"/>
  <c r="I34" i="110"/>
  <c r="G34" i="110"/>
  <c r="P27" i="110"/>
  <c r="P26" i="110"/>
  <c r="P23" i="110"/>
  <c r="P22" i="110"/>
  <c r="P21" i="110"/>
  <c r="P20" i="110"/>
  <c r="P19" i="110"/>
  <c r="P18" i="110"/>
  <c r="P16" i="110"/>
  <c r="P13" i="110"/>
  <c r="P12" i="110"/>
  <c r="P11" i="110"/>
  <c r="P10" i="110"/>
  <c r="P9" i="110"/>
  <c r="P7" i="110"/>
  <c r="P6" i="110"/>
  <c r="P5" i="110"/>
  <c r="N34" i="109"/>
  <c r="H34" i="109"/>
  <c r="F34" i="109"/>
  <c r="O6" i="109"/>
  <c r="P6" i="109" s="1"/>
  <c r="O7" i="109"/>
  <c r="P7" i="109" s="1"/>
  <c r="O8" i="109"/>
  <c r="P8" i="109" s="1"/>
  <c r="O9" i="109"/>
  <c r="P9" i="109" s="1"/>
  <c r="O10" i="109"/>
  <c r="P10" i="109" s="1"/>
  <c r="O11" i="109"/>
  <c r="P11" i="109" s="1"/>
  <c r="O12" i="109"/>
  <c r="P12" i="109" s="1"/>
  <c r="O13" i="109"/>
  <c r="O15" i="109"/>
  <c r="P15" i="109" s="1"/>
  <c r="O16" i="109"/>
  <c r="P16" i="109" s="1"/>
  <c r="O17" i="109"/>
  <c r="P17" i="109" s="1"/>
  <c r="O18" i="109"/>
  <c r="O19" i="109"/>
  <c r="P19" i="109" s="1"/>
  <c r="O20" i="109"/>
  <c r="P20" i="109" s="1"/>
  <c r="O22" i="109"/>
  <c r="P22" i="109" s="1"/>
  <c r="O23" i="109"/>
  <c r="P23" i="109" s="1"/>
  <c r="O24" i="109"/>
  <c r="P24" i="109" s="1"/>
  <c r="O25" i="109"/>
  <c r="P25" i="109" s="1"/>
  <c r="O27" i="109"/>
  <c r="P27" i="109" s="1"/>
  <c r="P18" i="109"/>
  <c r="P13" i="109"/>
  <c r="O5" i="108"/>
  <c r="P5" i="108" s="1"/>
  <c r="O6" i="108"/>
  <c r="P6" i="108" s="1"/>
  <c r="O7" i="108"/>
  <c r="O8" i="108"/>
  <c r="P8" i="108" s="1"/>
  <c r="O9" i="108"/>
  <c r="P9" i="108" s="1"/>
  <c r="O10" i="108"/>
  <c r="O11" i="108"/>
  <c r="O12" i="108"/>
  <c r="P12" i="108" s="1"/>
  <c r="O13" i="108"/>
  <c r="P13" i="108" s="1"/>
  <c r="O14" i="108"/>
  <c r="O15" i="108"/>
  <c r="O16" i="108"/>
  <c r="P16" i="108" s="1"/>
  <c r="O17" i="108"/>
  <c r="P17" i="108" s="1"/>
  <c r="O18" i="108"/>
  <c r="P18" i="108" s="1"/>
  <c r="O19" i="108"/>
  <c r="O20" i="108"/>
  <c r="P20" i="108" s="1"/>
  <c r="O21" i="108"/>
  <c r="P21" i="108" s="1"/>
  <c r="O22" i="108"/>
  <c r="P22" i="108" s="1"/>
  <c r="O23" i="108"/>
  <c r="P23" i="108" s="1"/>
  <c r="O24" i="108"/>
  <c r="P24" i="108" s="1"/>
  <c r="O25" i="108"/>
  <c r="P25" i="108" s="1"/>
  <c r="O26" i="108"/>
  <c r="P26" i="108" s="1"/>
  <c r="O27" i="108"/>
  <c r="P27" i="108" s="1"/>
  <c r="O28" i="108"/>
  <c r="P28" i="108" s="1"/>
  <c r="O29" i="108"/>
  <c r="P29" i="108" s="1"/>
  <c r="O30" i="108"/>
  <c r="O31" i="108"/>
  <c r="O32" i="108"/>
  <c r="P32" i="108" s="1"/>
  <c r="O33" i="108"/>
  <c r="P33" i="108" s="1"/>
  <c r="O34" i="108"/>
  <c r="P34" i="108" s="1"/>
  <c r="B6" i="108"/>
  <c r="B7" i="108" s="1"/>
  <c r="B8" i="108" s="1"/>
  <c r="B9" i="108" s="1"/>
  <c r="B10" i="108" s="1"/>
  <c r="B11" i="108" s="1"/>
  <c r="B12" i="108" s="1"/>
  <c r="B13" i="108" s="1"/>
  <c r="B14" i="108" s="1"/>
  <c r="B15" i="108" s="1"/>
  <c r="B16" i="108" s="1"/>
  <c r="B17" i="108" s="1"/>
  <c r="B18" i="108" s="1"/>
  <c r="B19" i="108" s="1"/>
  <c r="B20" i="108" s="1"/>
  <c r="B21" i="108" s="1"/>
  <c r="B22" i="108" s="1"/>
  <c r="B23" i="108" s="1"/>
  <c r="B24" i="108" s="1"/>
  <c r="B25" i="108" s="1"/>
  <c r="B26" i="108" s="1"/>
  <c r="B27" i="108" s="1"/>
  <c r="B28" i="108" s="1"/>
  <c r="B29" i="108" s="1"/>
  <c r="B30" i="108" s="1"/>
  <c r="B31" i="108" s="1"/>
  <c r="B32" i="108" s="1"/>
  <c r="B33" i="108" s="1"/>
  <c r="B34" i="108" s="1"/>
  <c r="P31" i="108"/>
  <c r="P30" i="108"/>
  <c r="P19" i="108"/>
  <c r="P15" i="108"/>
  <c r="P14" i="108"/>
  <c r="P11" i="108"/>
  <c r="P7" i="108"/>
  <c r="M37" i="107"/>
  <c r="L37" i="107"/>
  <c r="I37" i="107"/>
  <c r="H37" i="107"/>
  <c r="O5" i="107"/>
  <c r="O6" i="107"/>
  <c r="P6" i="107" s="1"/>
  <c r="O7" i="107"/>
  <c r="P7" i="107" s="1"/>
  <c r="O8" i="107"/>
  <c r="P8" i="107" s="1"/>
  <c r="O9" i="107"/>
  <c r="P9" i="107" s="1"/>
  <c r="O10" i="107"/>
  <c r="P10" i="107" s="1"/>
  <c r="O11" i="107"/>
  <c r="O12" i="107"/>
  <c r="O13" i="107"/>
  <c r="O14" i="107"/>
  <c r="P14" i="107" s="1"/>
  <c r="O15" i="107"/>
  <c r="P15" i="107" s="1"/>
  <c r="O16" i="107"/>
  <c r="P16" i="107" s="1"/>
  <c r="O17" i="107"/>
  <c r="P17" i="107" s="1"/>
  <c r="O18" i="107"/>
  <c r="P18" i="107" s="1"/>
  <c r="O19" i="107"/>
  <c r="O20" i="107"/>
  <c r="O21" i="107"/>
  <c r="P21" i="107" s="1"/>
  <c r="O22" i="107"/>
  <c r="P22" i="107" s="1"/>
  <c r="O23" i="107"/>
  <c r="P23" i="107" s="1"/>
  <c r="O24" i="107"/>
  <c r="P24" i="107" s="1"/>
  <c r="O25" i="107"/>
  <c r="P25" i="107" s="1"/>
  <c r="O26" i="107"/>
  <c r="P26" i="107" s="1"/>
  <c r="O27" i="107"/>
  <c r="O28" i="107"/>
  <c r="O29" i="107"/>
  <c r="P29" i="107" s="1"/>
  <c r="O30" i="107"/>
  <c r="P30" i="107" s="1"/>
  <c r="O31" i="107"/>
  <c r="P31" i="107" s="1"/>
  <c r="O32" i="107"/>
  <c r="P32" i="107" s="1"/>
  <c r="O33" i="107"/>
  <c r="P33" i="107" s="1"/>
  <c r="O34" i="107"/>
  <c r="P34" i="107" s="1"/>
  <c r="B6" i="107"/>
  <c r="B7" i="107" s="1"/>
  <c r="B8" i="107" s="1"/>
  <c r="B9" i="107" s="1"/>
  <c r="B10" i="107" s="1"/>
  <c r="B11" i="107" s="1"/>
  <c r="B12" i="107" s="1"/>
  <c r="B13" i="107" s="1"/>
  <c r="B14" i="107" s="1"/>
  <c r="B15" i="107" s="1"/>
  <c r="B16" i="107" s="1"/>
  <c r="B17" i="107" s="1"/>
  <c r="B18" i="107" s="1"/>
  <c r="B19" i="107" s="1"/>
  <c r="B20" i="107" s="1"/>
  <c r="B21" i="107" s="1"/>
  <c r="B22" i="107" s="1"/>
  <c r="B23" i="107" s="1"/>
  <c r="B24" i="107" s="1"/>
  <c r="B25" i="107" s="1"/>
  <c r="B26" i="107" s="1"/>
  <c r="B27" i="107" s="1"/>
  <c r="B28" i="107" s="1"/>
  <c r="B29" i="107" s="1"/>
  <c r="B30" i="107" s="1"/>
  <c r="B31" i="107" s="1"/>
  <c r="B32" i="107" s="1"/>
  <c r="B33" i="107" s="1"/>
  <c r="B34" i="107" s="1"/>
  <c r="P28" i="107"/>
  <c r="P27" i="107"/>
  <c r="P20" i="107"/>
  <c r="P19" i="107"/>
  <c r="P13" i="107"/>
  <c r="P12" i="107"/>
  <c r="P11" i="107"/>
  <c r="P5" i="107"/>
  <c r="N21" i="106"/>
  <c r="H21" i="106"/>
  <c r="G21" i="106"/>
  <c r="F21" i="106"/>
  <c r="O5" i="106"/>
  <c r="O6" i="106"/>
  <c r="P6" i="106" s="1"/>
  <c r="P18" i="106"/>
  <c r="P17" i="106"/>
  <c r="P16" i="106"/>
  <c r="P15" i="106"/>
  <c r="P11" i="106"/>
  <c r="P9" i="106"/>
  <c r="P7" i="106"/>
  <c r="P5" i="106"/>
  <c r="B7" i="105"/>
  <c r="B8" i="105" s="1"/>
  <c r="B9" i="105" s="1"/>
  <c r="B10" i="105" s="1"/>
  <c r="B11" i="105" s="1"/>
  <c r="B12" i="105" s="1"/>
  <c r="B13" i="105" s="1"/>
  <c r="B14" i="105" s="1"/>
  <c r="B15" i="105" s="1"/>
  <c r="B16" i="105" s="1"/>
  <c r="B17" i="105" s="1"/>
  <c r="B18" i="105" s="1"/>
  <c r="B19" i="105" s="1"/>
  <c r="B20" i="105" s="1"/>
  <c r="B21" i="105" s="1"/>
  <c r="B22" i="105" s="1"/>
  <c r="B23" i="105" s="1"/>
  <c r="B24" i="105" s="1"/>
  <c r="B25" i="105" s="1"/>
  <c r="B26" i="105" s="1"/>
  <c r="B27" i="105" s="1"/>
  <c r="B28" i="105" s="1"/>
  <c r="B29" i="105" s="1"/>
  <c r="B30" i="105" s="1"/>
  <c r="B31" i="105" s="1"/>
  <c r="B32" i="105" s="1"/>
  <c r="B33" i="105" s="1"/>
  <c r="B34" i="105" s="1"/>
  <c r="B35" i="105" s="1"/>
  <c r="B36" i="105" s="1"/>
  <c r="B37" i="105" s="1"/>
  <c r="B38" i="105" s="1"/>
  <c r="B39" i="105" s="1"/>
  <c r="B40" i="105" s="1"/>
  <c r="B41" i="105" s="1"/>
  <c r="B42" i="105" s="1"/>
  <c r="B43" i="105" s="1"/>
  <c r="B44" i="105" s="1"/>
  <c r="B45" i="105" s="1"/>
  <c r="B46" i="105" s="1"/>
  <c r="B47" i="105" s="1"/>
  <c r="B48" i="105" s="1"/>
  <c r="B49" i="105" s="1"/>
  <c r="B50" i="105" s="1"/>
  <c r="B51" i="105" s="1"/>
  <c r="B52" i="105" s="1"/>
  <c r="B53" i="105" s="1"/>
  <c r="B54" i="105" s="1"/>
  <c r="B55" i="105" s="1"/>
  <c r="B56" i="105" s="1"/>
  <c r="B57" i="105" s="1"/>
  <c r="B58" i="105" s="1"/>
  <c r="B59" i="105" s="1"/>
  <c r="B60" i="105" s="1"/>
  <c r="B61" i="105" s="1"/>
  <c r="B62" i="105" s="1"/>
  <c r="P60" i="105"/>
  <c r="P59" i="105"/>
  <c r="P54" i="105"/>
  <c r="P51" i="105"/>
  <c r="P50" i="105"/>
  <c r="P45" i="105"/>
  <c r="P44" i="105"/>
  <c r="P41" i="105"/>
  <c r="P37" i="105"/>
  <c r="P35" i="105"/>
  <c r="P34" i="105"/>
  <c r="P33" i="105"/>
  <c r="P32" i="105"/>
  <c r="P29" i="105"/>
  <c r="P28" i="105"/>
  <c r="P26" i="105"/>
  <c r="P25" i="105"/>
  <c r="P18" i="105"/>
  <c r="P16" i="105"/>
  <c r="P10" i="105"/>
  <c r="P8" i="105"/>
  <c r="O11" i="100"/>
  <c r="O14" i="100"/>
  <c r="O15" i="100"/>
  <c r="P15" i="100" s="1"/>
  <c r="O10" i="100"/>
  <c r="P10" i="100" s="1"/>
  <c r="O5" i="100"/>
  <c r="P5" i="100" s="1"/>
  <c r="O6" i="100"/>
  <c r="P6" i="100" s="1"/>
  <c r="O7" i="100"/>
  <c r="O8" i="100"/>
  <c r="O9" i="100"/>
  <c r="O12" i="100"/>
  <c r="O13" i="100"/>
  <c r="L66" i="103"/>
  <c r="P14" i="100"/>
  <c r="B6" i="100"/>
  <c r="B7" i="100" s="1"/>
  <c r="B8" i="100" s="1"/>
  <c r="B9" i="100" s="1"/>
  <c r="B10" i="100" s="1"/>
  <c r="B11" i="100" s="1"/>
  <c r="B12" i="100" s="1"/>
  <c r="B13" i="100" s="1"/>
  <c r="B14" i="100" s="1"/>
  <c r="B15" i="100" s="1"/>
  <c r="P58" i="103"/>
  <c r="P55" i="103"/>
  <c r="P54" i="103"/>
  <c r="P52" i="103"/>
  <c r="P43" i="103"/>
  <c r="P41" i="103"/>
  <c r="P37" i="103"/>
  <c r="P35" i="103"/>
  <c r="P32" i="103"/>
  <c r="P26" i="103"/>
  <c r="P23" i="103"/>
  <c r="P18" i="103"/>
  <c r="P17" i="103"/>
  <c r="P15" i="103"/>
  <c r="N16" i="100"/>
  <c r="N17" i="100"/>
  <c r="N18" i="100" s="1"/>
  <c r="P61" i="103"/>
  <c r="P60" i="103"/>
  <c r="P59" i="103"/>
  <c r="P50" i="103"/>
  <c r="P9" i="103"/>
  <c r="P8" i="103"/>
  <c r="P6" i="103"/>
  <c r="P5" i="103"/>
  <c r="O9" i="84"/>
  <c r="P9" i="84" s="1"/>
  <c r="O11" i="84"/>
  <c r="O10" i="84"/>
  <c r="O12" i="84"/>
  <c r="P12" i="84" s="1"/>
  <c r="O13" i="84"/>
  <c r="O14" i="84"/>
  <c r="O15" i="84"/>
  <c r="O16" i="84"/>
  <c r="O17" i="84"/>
  <c r="P17" i="84" s="1"/>
  <c r="O18" i="84"/>
  <c r="O19" i="84"/>
  <c r="O24" i="84"/>
  <c r="P24" i="84" s="1"/>
  <c r="O25" i="84"/>
  <c r="P25" i="84" s="1"/>
  <c r="O20" i="84"/>
  <c r="P20" i="84" s="1"/>
  <c r="O22" i="84"/>
  <c r="O21" i="84"/>
  <c r="P21" i="84" s="1"/>
  <c r="O23" i="84"/>
  <c r="P23" i="84" s="1"/>
  <c r="O26" i="84"/>
  <c r="P26" i="84" s="1"/>
  <c r="O5" i="84"/>
  <c r="P5" i="84" s="1"/>
  <c r="O6" i="84"/>
  <c r="P6" i="84" s="1"/>
  <c r="O7" i="84"/>
  <c r="O8" i="84"/>
  <c r="P8" i="84" s="1"/>
  <c r="N30" i="83"/>
  <c r="B6" i="84"/>
  <c r="B7" i="84" s="1"/>
  <c r="B8" i="84" s="1"/>
  <c r="B9" i="84" s="1"/>
  <c r="B10" i="84" s="1"/>
  <c r="B11" i="84" s="1"/>
  <c r="B12" i="84" s="1"/>
  <c r="B13" i="84" s="1"/>
  <c r="B14" i="84" s="1"/>
  <c r="B15" i="84" s="1"/>
  <c r="B16" i="84" s="1"/>
  <c r="B17" i="84" s="1"/>
  <c r="B18" i="84" s="1"/>
  <c r="B19" i="84" s="1"/>
  <c r="B20" i="84" s="1"/>
  <c r="B21" i="84" s="1"/>
  <c r="B22" i="84" s="1"/>
  <c r="B23" i="84" s="1"/>
  <c r="B24" i="84" s="1"/>
  <c r="B25" i="84" s="1"/>
  <c r="B26" i="84" s="1"/>
  <c r="M30" i="83"/>
  <c r="G30" i="83"/>
  <c r="P12" i="100"/>
  <c r="P11" i="100"/>
  <c r="P9" i="100"/>
  <c r="P8" i="100"/>
  <c r="P7" i="100"/>
  <c r="M29" i="84"/>
  <c r="L29" i="84"/>
  <c r="I29" i="84"/>
  <c r="G29" i="84"/>
  <c r="O7" i="83"/>
  <c r="O9" i="83"/>
  <c r="P9" i="83" s="1"/>
  <c r="O8" i="83"/>
  <c r="O11" i="83"/>
  <c r="P11" i="83" s="1"/>
  <c r="O24" i="83"/>
  <c r="P24" i="83" s="1"/>
  <c r="O10" i="83"/>
  <c r="P10" i="83" s="1"/>
  <c r="O12" i="83"/>
  <c r="P12" i="83" s="1"/>
  <c r="O13" i="83"/>
  <c r="O14" i="83"/>
  <c r="O15" i="83"/>
  <c r="O16" i="83"/>
  <c r="O17" i="83"/>
  <c r="P17" i="83" s="1"/>
  <c r="O18" i="83"/>
  <c r="P18" i="83" s="1"/>
  <c r="O19" i="83"/>
  <c r="P19" i="83" s="1"/>
  <c r="O20" i="83"/>
  <c r="P20" i="83" s="1"/>
  <c r="O21" i="83"/>
  <c r="O22" i="83"/>
  <c r="O23" i="83"/>
  <c r="O25" i="83"/>
  <c r="P25" i="83" s="1"/>
  <c r="O26" i="83"/>
  <c r="P26" i="83" s="1"/>
  <c r="O27" i="83"/>
  <c r="P27" i="83" s="1"/>
  <c r="O5" i="83"/>
  <c r="O6" i="83"/>
  <c r="P6" i="83" s="1"/>
  <c r="B6" i="82"/>
  <c r="B7" i="82" s="1"/>
  <c r="B8" i="82" s="1"/>
  <c r="B9" i="82" s="1"/>
  <c r="B10" i="82" s="1"/>
  <c r="B11" i="82" s="1"/>
  <c r="B12" i="82" s="1"/>
  <c r="B13" i="82" s="1"/>
  <c r="B14" i="82" s="1"/>
  <c r="B15" i="82" s="1"/>
  <c r="B16" i="82" s="1"/>
  <c r="B17" i="82" s="1"/>
  <c r="B18" i="82" s="1"/>
  <c r="B19" i="82" s="1"/>
  <c r="B20" i="82" s="1"/>
  <c r="B21" i="82" s="1"/>
  <c r="B22" i="82" s="1"/>
  <c r="B23" i="82" s="1"/>
  <c r="B24" i="82" s="1"/>
  <c r="B25" i="82" s="1"/>
  <c r="B26" i="82" s="1"/>
  <c r="B27" i="82" s="1"/>
  <c r="B28" i="82" s="1"/>
  <c r="B29" i="82" s="1"/>
  <c r="B30" i="82" s="1"/>
  <c r="B31" i="82" s="1"/>
  <c r="B32" i="82" s="1"/>
  <c r="B33" i="82" s="1"/>
  <c r="B34" i="82" s="1"/>
  <c r="B35" i="82" s="1"/>
  <c r="B36" i="82" s="1"/>
  <c r="B37" i="82" s="1"/>
  <c r="B38" i="82" s="1"/>
  <c r="B39" i="82" s="1"/>
  <c r="B40" i="82" s="1"/>
  <c r="B41" i="82" s="1"/>
  <c r="O40" i="82"/>
  <c r="P40" i="82" s="1"/>
  <c r="O39" i="82"/>
  <c r="P39" i="82" s="1"/>
  <c r="O38" i="82"/>
  <c r="P38" i="82" s="1"/>
  <c r="O19" i="82"/>
  <c r="O20" i="82"/>
  <c r="O21" i="82"/>
  <c r="P21" i="82" s="1"/>
  <c r="O23" i="82"/>
  <c r="P23" i="82" s="1"/>
  <c r="O22" i="82"/>
  <c r="P22" i="82" s="1"/>
  <c r="O24" i="82"/>
  <c r="P24" i="82" s="1"/>
  <c r="O27" i="82"/>
  <c r="O32" i="82"/>
  <c r="O35" i="82"/>
  <c r="O41" i="82"/>
  <c r="O25" i="82"/>
  <c r="P25" i="82" s="1"/>
  <c r="O26" i="82"/>
  <c r="P26" i="82" s="1"/>
  <c r="O28" i="82"/>
  <c r="P28" i="82" s="1"/>
  <c r="O29" i="82"/>
  <c r="P29" i="82" s="1"/>
  <c r="O30" i="82"/>
  <c r="O31" i="82"/>
  <c r="P31" i="82" s="1"/>
  <c r="O33" i="82"/>
  <c r="O34" i="82"/>
  <c r="P34" i="82" s="1"/>
  <c r="O36" i="82"/>
  <c r="P36" i="82" s="1"/>
  <c r="O37" i="82"/>
  <c r="P37" i="82" s="1"/>
  <c r="O5" i="82"/>
  <c r="O6" i="82"/>
  <c r="P6" i="82" s="1"/>
  <c r="O7" i="82"/>
  <c r="O8" i="82"/>
  <c r="P8" i="82" s="1"/>
  <c r="O9" i="82"/>
  <c r="O10" i="82"/>
  <c r="O11" i="82"/>
  <c r="O12" i="82"/>
  <c r="O13" i="82"/>
  <c r="P13" i="82" s="1"/>
  <c r="O14" i="82"/>
  <c r="P14" i="82" s="1"/>
  <c r="O15" i="82"/>
  <c r="O16" i="82"/>
  <c r="O17" i="82"/>
  <c r="O18" i="82"/>
  <c r="P18" i="82" s="1"/>
  <c r="O5" i="81"/>
  <c r="P5" i="81" s="1"/>
  <c r="O6" i="81"/>
  <c r="P6" i="81" s="1"/>
  <c r="O7" i="81"/>
  <c r="O8" i="81"/>
  <c r="P8" i="81" s="1"/>
  <c r="O9" i="81"/>
  <c r="O10" i="81"/>
  <c r="P10" i="81" s="1"/>
  <c r="O11" i="81"/>
  <c r="P11" i="81" s="1"/>
  <c r="O12" i="81"/>
  <c r="P12" i="81" s="1"/>
  <c r="O13" i="81"/>
  <c r="P13" i="81" s="1"/>
  <c r="O14" i="81"/>
  <c r="O15" i="81"/>
  <c r="O16" i="81"/>
  <c r="P16" i="81" s="1"/>
  <c r="O17" i="81"/>
  <c r="P17" i="81" s="1"/>
  <c r="O18" i="81"/>
  <c r="P18" i="81" s="1"/>
  <c r="O19" i="81"/>
  <c r="P19" i="81" s="1"/>
  <c r="O20" i="81"/>
  <c r="O21" i="81"/>
  <c r="P21" i="81" s="1"/>
  <c r="O23" i="81"/>
  <c r="O25" i="81"/>
  <c r="O26" i="81"/>
  <c r="P26" i="81" s="1"/>
  <c r="O27" i="81"/>
  <c r="P27" i="81" s="1"/>
  <c r="P35" i="82"/>
  <c r="P33" i="82"/>
  <c r="I30" i="81"/>
  <c r="F35" i="85"/>
  <c r="N35" i="85"/>
  <c r="O6" i="85"/>
  <c r="O7" i="85"/>
  <c r="P7" i="85" s="1"/>
  <c r="O8" i="85"/>
  <c r="O9" i="85"/>
  <c r="O10" i="85"/>
  <c r="O11" i="85"/>
  <c r="P11" i="85" s="1"/>
  <c r="O12" i="85"/>
  <c r="P12" i="85" s="1"/>
  <c r="O13" i="85"/>
  <c r="P13" i="85" s="1"/>
  <c r="O14" i="85"/>
  <c r="O15" i="85"/>
  <c r="P15" i="85" s="1"/>
  <c r="O16" i="85"/>
  <c r="O17" i="85"/>
  <c r="P17" i="85" s="1"/>
  <c r="O18" i="85"/>
  <c r="O19" i="85"/>
  <c r="P19" i="85" s="1"/>
  <c r="O20" i="85"/>
  <c r="P20" i="85" s="1"/>
  <c r="O21" i="85"/>
  <c r="P21" i="85" s="1"/>
  <c r="O22" i="85"/>
  <c r="O23" i="85"/>
  <c r="P23" i="85" s="1"/>
  <c r="O24" i="85"/>
  <c r="P24" i="85" s="1"/>
  <c r="O25" i="85"/>
  <c r="P25" i="85" s="1"/>
  <c r="O26" i="85"/>
  <c r="O27" i="85"/>
  <c r="P27" i="85" s="1"/>
  <c r="O28" i="85"/>
  <c r="P28" i="85" s="1"/>
  <c r="O29" i="85"/>
  <c r="P29" i="85" s="1"/>
  <c r="O30" i="85"/>
  <c r="O31" i="85"/>
  <c r="P31" i="85" s="1"/>
  <c r="O32" i="85"/>
  <c r="P32" i="85" s="1"/>
  <c r="B7" i="85"/>
  <c r="B8" i="85" s="1"/>
  <c r="B9" i="85" s="1"/>
  <c r="B10" i="85" s="1"/>
  <c r="B11" i="85" s="1"/>
  <c r="B12" i="85" s="1"/>
  <c r="B13" i="85" s="1"/>
  <c r="B14" i="85" s="1"/>
  <c r="B15" i="85" s="1"/>
  <c r="B16" i="85" s="1"/>
  <c r="B17" i="85" s="1"/>
  <c r="B18" i="85" s="1"/>
  <c r="B19" i="85" s="1"/>
  <c r="B20" i="85" s="1"/>
  <c r="B21" i="85" s="1"/>
  <c r="B22" i="85" s="1"/>
  <c r="B23" i="85" s="1"/>
  <c r="B24" i="85" s="1"/>
  <c r="B25" i="85" s="1"/>
  <c r="B26" i="85" s="1"/>
  <c r="B27" i="85" s="1"/>
  <c r="B28" i="85" s="1"/>
  <c r="B29" i="85" s="1"/>
  <c r="B30" i="85" s="1"/>
  <c r="B31" i="85" s="1"/>
  <c r="B32" i="85" s="1"/>
  <c r="P30" i="85"/>
  <c r="P26" i="85"/>
  <c r="P22" i="85"/>
  <c r="P18" i="85"/>
  <c r="P16" i="85"/>
  <c r="P14" i="85"/>
  <c r="P10" i="85"/>
  <c r="P9" i="85"/>
  <c r="P8" i="85"/>
  <c r="P6" i="85"/>
  <c r="G30" i="81"/>
  <c r="F30" i="81"/>
  <c r="L46" i="80"/>
  <c r="H46" i="80"/>
  <c r="F46" i="80"/>
  <c r="O17" i="80"/>
  <c r="P17" i="80" s="1"/>
  <c r="O19" i="80"/>
  <c r="P19" i="80" s="1"/>
  <c r="O29" i="80"/>
  <c r="O35" i="80"/>
  <c r="O39" i="80"/>
  <c r="O42" i="80"/>
  <c r="P42" i="80" s="1"/>
  <c r="O20" i="80"/>
  <c r="P20" i="80" s="1"/>
  <c r="O21" i="80"/>
  <c r="P21" i="80" s="1"/>
  <c r="O22" i="80"/>
  <c r="P22" i="80" s="1"/>
  <c r="O24" i="80"/>
  <c r="P24" i="80" s="1"/>
  <c r="O25" i="80"/>
  <c r="O26" i="80"/>
  <c r="O27" i="80"/>
  <c r="O30" i="80"/>
  <c r="P30" i="80" s="1"/>
  <c r="O31" i="80"/>
  <c r="P31" i="80" s="1"/>
  <c r="O32" i="80"/>
  <c r="P32" i="80" s="1"/>
  <c r="O33" i="80"/>
  <c r="P33" i="80" s="1"/>
  <c r="O34" i="80"/>
  <c r="P34" i="80" s="1"/>
  <c r="O36" i="80"/>
  <c r="P36" i="80" s="1"/>
  <c r="O37" i="80"/>
  <c r="O38" i="80"/>
  <c r="O40" i="80"/>
  <c r="P40" i="80" s="1"/>
  <c r="O41" i="80"/>
  <c r="P41" i="80" s="1"/>
  <c r="O43" i="80"/>
  <c r="P43" i="80" s="1"/>
  <c r="O5" i="80"/>
  <c r="P5" i="80" s="1"/>
  <c r="O6" i="80"/>
  <c r="P6" i="80" s="1"/>
  <c r="O7" i="80"/>
  <c r="O8" i="80"/>
  <c r="O9" i="80"/>
  <c r="O10" i="80"/>
  <c r="P10" i="80" s="1"/>
  <c r="O11" i="80"/>
  <c r="P11" i="80" s="1"/>
  <c r="O12" i="80"/>
  <c r="P12" i="80" s="1"/>
  <c r="O13" i="80"/>
  <c r="P13" i="80" s="1"/>
  <c r="O14" i="80"/>
  <c r="P14" i="80" s="1"/>
  <c r="O15" i="80"/>
  <c r="P15" i="80" s="1"/>
  <c r="O16" i="80"/>
  <c r="P16" i="80" s="1"/>
  <c r="O18" i="80"/>
  <c r="P39" i="80"/>
  <c r="P38" i="80"/>
  <c r="P37" i="80"/>
  <c r="P35" i="80"/>
  <c r="B6" i="80"/>
  <c r="B7" i="80" s="1"/>
  <c r="B8" i="80" s="1"/>
  <c r="B9" i="80" s="1"/>
  <c r="B10" i="80" s="1"/>
  <c r="B11" i="80" s="1"/>
  <c r="B12" i="80" s="1"/>
  <c r="B13" i="80" s="1"/>
  <c r="B14" i="80" s="1"/>
  <c r="B15" i="80" s="1"/>
  <c r="B16" i="80" s="1"/>
  <c r="B17" i="80" s="1"/>
  <c r="B18" i="80" s="1"/>
  <c r="B19" i="80" s="1"/>
  <c r="B20" i="80" s="1"/>
  <c r="B21" i="80" s="1"/>
  <c r="B22" i="80" s="1"/>
  <c r="B23" i="80" s="1"/>
  <c r="B24" i="80" s="1"/>
  <c r="B25" i="80" s="1"/>
  <c r="B26" i="80" s="1"/>
  <c r="B27" i="80" s="1"/>
  <c r="B28" i="80" s="1"/>
  <c r="B29" i="80" s="1"/>
  <c r="B30" i="80" s="1"/>
  <c r="B31" i="80" s="1"/>
  <c r="B32" i="80" s="1"/>
  <c r="B33" i="80" s="1"/>
  <c r="B34" i="80" s="1"/>
  <c r="B35" i="80" s="1"/>
  <c r="B36" i="80" s="1"/>
  <c r="B37" i="80" s="1"/>
  <c r="B38" i="80" s="1"/>
  <c r="B39" i="80" s="1"/>
  <c r="B40" i="80" s="1"/>
  <c r="B41" i="80" s="1"/>
  <c r="B42" i="80" s="1"/>
  <c r="B43" i="80" s="1"/>
  <c r="P22" i="84"/>
  <c r="P19" i="84"/>
  <c r="P18" i="84"/>
  <c r="P16" i="84"/>
  <c r="P15" i="84"/>
  <c r="P14" i="84"/>
  <c r="P13" i="84"/>
  <c r="P11" i="84"/>
  <c r="P10" i="84"/>
  <c r="P7" i="84"/>
  <c r="B6" i="83"/>
  <c r="B7" i="83" s="1"/>
  <c r="B8" i="83" s="1"/>
  <c r="B9" i="83" s="1"/>
  <c r="B10" i="83" s="1"/>
  <c r="B11" i="83" s="1"/>
  <c r="B12" i="83" s="1"/>
  <c r="B13" i="83" s="1"/>
  <c r="B14" i="83" s="1"/>
  <c r="B15" i="83" s="1"/>
  <c r="B16" i="83" s="1"/>
  <c r="B17" i="83" s="1"/>
  <c r="B18" i="83" s="1"/>
  <c r="B19" i="83" s="1"/>
  <c r="B20" i="83" s="1"/>
  <c r="B21" i="83" s="1"/>
  <c r="B22" i="83" s="1"/>
  <c r="B23" i="83" s="1"/>
  <c r="B24" i="83" s="1"/>
  <c r="B25" i="83" s="1"/>
  <c r="B26" i="83" s="1"/>
  <c r="B27" i="83" s="1"/>
  <c r="P23" i="83"/>
  <c r="P22" i="83"/>
  <c r="P21" i="83"/>
  <c r="P16" i="83"/>
  <c r="P15" i="83"/>
  <c r="P14" i="83"/>
  <c r="P13" i="83"/>
  <c r="P8" i="83"/>
  <c r="P7" i="83"/>
  <c r="P5" i="83"/>
  <c r="H44" i="82"/>
  <c r="L44" i="82"/>
  <c r="P41" i="82"/>
  <c r="P32" i="82"/>
  <c r="P30" i="82"/>
  <c r="P27" i="82"/>
  <c r="P20" i="82"/>
  <c r="P19" i="82"/>
  <c r="P17" i="82"/>
  <c r="P16" i="82"/>
  <c r="P15" i="82"/>
  <c r="P12" i="82"/>
  <c r="P11" i="82"/>
  <c r="P10" i="82"/>
  <c r="P9" i="82"/>
  <c r="P7" i="82"/>
  <c r="B6" i="81"/>
  <c r="B7" i="81"/>
  <c r="B8" i="81"/>
  <c r="B9" i="81" s="1"/>
  <c r="B10" i="81" s="1"/>
  <c r="B11" i="81" s="1"/>
  <c r="B12" i="81" s="1"/>
  <c r="B13" i="81" s="1"/>
  <c r="B14" i="81" s="1"/>
  <c r="B15" i="81" s="1"/>
  <c r="B16" i="81" s="1"/>
  <c r="B17" i="81" s="1"/>
  <c r="B18" i="81" s="1"/>
  <c r="B19" i="81" s="1"/>
  <c r="B20" i="81" s="1"/>
  <c r="B21" i="81" s="1"/>
  <c r="B22" i="81" s="1"/>
  <c r="B23" i="81" s="1"/>
  <c r="B24" i="81" s="1"/>
  <c r="B25" i="81" s="1"/>
  <c r="B26" i="81" s="1"/>
  <c r="B27" i="81" s="1"/>
  <c r="P25" i="81"/>
  <c r="P23" i="81"/>
  <c r="P20" i="81"/>
  <c r="P15" i="81"/>
  <c r="P14" i="81"/>
  <c r="P9" i="81"/>
  <c r="P7" i="81"/>
  <c r="P29" i="80"/>
  <c r="P28" i="80"/>
  <c r="P27" i="80"/>
  <c r="P26" i="80"/>
  <c r="P25" i="80"/>
  <c r="P18" i="80"/>
  <c r="P9" i="80"/>
  <c r="P8" i="80"/>
  <c r="P7" i="80"/>
  <c r="N32" i="79"/>
  <c r="F32" i="79"/>
  <c r="G32" i="79"/>
  <c r="H32" i="79"/>
  <c r="L32" i="79"/>
  <c r="P5" i="79"/>
  <c r="Q5" i="79" s="1"/>
  <c r="P6" i="79"/>
  <c r="P7" i="79"/>
  <c r="P8" i="79"/>
  <c r="P9" i="79"/>
  <c r="P10" i="79"/>
  <c r="P11" i="79"/>
  <c r="Q11" i="79" s="1"/>
  <c r="P12" i="79"/>
  <c r="Q12" i="79" s="1"/>
  <c r="P13" i="79"/>
  <c r="Q13" i="79" s="1"/>
  <c r="P14" i="79"/>
  <c r="Q14" i="79" s="1"/>
  <c r="P15" i="79"/>
  <c r="P16" i="79"/>
  <c r="P17" i="79"/>
  <c r="P18" i="79"/>
  <c r="P19" i="79"/>
  <c r="Q19" i="79" s="1"/>
  <c r="P20" i="79"/>
  <c r="Q20" i="79" s="1"/>
  <c r="P21" i="79"/>
  <c r="Q21" i="79" s="1"/>
  <c r="P22" i="79"/>
  <c r="P23" i="79"/>
  <c r="P24" i="79"/>
  <c r="P25" i="79"/>
  <c r="Q25" i="79" s="1"/>
  <c r="P26" i="79"/>
  <c r="Q26" i="79" s="1"/>
  <c r="P27" i="79"/>
  <c r="Q27" i="79" s="1"/>
  <c r="P28" i="79"/>
  <c r="Q28" i="79" s="1"/>
  <c r="P29" i="79"/>
  <c r="Q29" i="79" s="1"/>
  <c r="B6" i="79"/>
  <c r="B7" i="79" s="1"/>
  <c r="B8" i="79" s="1"/>
  <c r="B9" i="79" s="1"/>
  <c r="B10" i="79" s="1"/>
  <c r="B11" i="79" s="1"/>
  <c r="B12" i="79" s="1"/>
  <c r="B13" i="79" s="1"/>
  <c r="B14" i="79" s="1"/>
  <c r="B15" i="79" s="1"/>
  <c r="B16" i="79" s="1"/>
  <c r="B17" i="79" s="1"/>
  <c r="B18" i="79" s="1"/>
  <c r="B19" i="79" s="1"/>
  <c r="B20" i="79" s="1"/>
  <c r="B21" i="79" s="1"/>
  <c r="B22" i="79" s="1"/>
  <c r="B23" i="79" s="1"/>
  <c r="B24" i="79" s="1"/>
  <c r="B25" i="79" s="1"/>
  <c r="B26" i="79" s="1"/>
  <c r="B27" i="79" s="1"/>
  <c r="B28" i="79" s="1"/>
  <c r="B29" i="79" s="1"/>
  <c r="Q24" i="79"/>
  <c r="Q23" i="79"/>
  <c r="Q22" i="79"/>
  <c r="Q18" i="79"/>
  <c r="Q17" i="79"/>
  <c r="Q16" i="79"/>
  <c r="Q15" i="79"/>
  <c r="Q10" i="79"/>
  <c r="Q9" i="79"/>
  <c r="Q8" i="79"/>
  <c r="Q7" i="79"/>
  <c r="O5" i="77"/>
  <c r="O7" i="77" s="1"/>
  <c r="I14" i="75"/>
  <c r="O10" i="75"/>
  <c r="P10" i="75" s="1"/>
  <c r="B6" i="75"/>
  <c r="B7" i="75"/>
  <c r="B8" i="75" s="1"/>
  <c r="B9" i="75" s="1"/>
  <c r="B10" i="75" s="1"/>
  <c r="B11" i="75" s="1"/>
  <c r="O11" i="75"/>
  <c r="P11" i="75" s="1"/>
  <c r="I19" i="73"/>
  <c r="H19" i="73"/>
  <c r="G19" i="73"/>
  <c r="F19" i="73"/>
  <c r="M14" i="75"/>
  <c r="L14" i="75"/>
  <c r="H14" i="75"/>
  <c r="F14" i="75"/>
  <c r="O5" i="75"/>
  <c r="O12" i="75" s="1"/>
  <c r="O6" i="75"/>
  <c r="O7" i="75"/>
  <c r="P7" i="75" s="1"/>
  <c r="O8" i="75"/>
  <c r="O9" i="75"/>
  <c r="P9" i="75"/>
  <c r="P8" i="75"/>
  <c r="P6" i="75"/>
  <c r="O16" i="73"/>
  <c r="P16" i="73" s="1"/>
  <c r="B6" i="73"/>
  <c r="B7" i="73"/>
  <c r="B8" i="73" s="1"/>
  <c r="B9" i="73" s="1"/>
  <c r="B10" i="73" s="1"/>
  <c r="B11" i="73" s="1"/>
  <c r="B12" i="73" s="1"/>
  <c r="B13" i="73" s="1"/>
  <c r="B14" i="73" s="1"/>
  <c r="B15" i="73" s="1"/>
  <c r="B16" i="73" s="1"/>
  <c r="O46" i="70"/>
  <c r="P46" i="70" s="1"/>
  <c r="B6" i="70"/>
  <c r="B7" i="70" s="1"/>
  <c r="B8" i="70" s="1"/>
  <c r="B9" i="70" s="1"/>
  <c r="B10" i="70" s="1"/>
  <c r="B11" i="70" s="1"/>
  <c r="B12" i="70" s="1"/>
  <c r="B13" i="70" s="1"/>
  <c r="B14" i="70" s="1"/>
  <c r="B15" i="70" s="1"/>
  <c r="B16" i="70" s="1"/>
  <c r="B17" i="70" s="1"/>
  <c r="B18" i="70" s="1"/>
  <c r="B19" i="70" s="1"/>
  <c r="B20" i="70" s="1"/>
  <c r="B21" i="70" s="1"/>
  <c r="B22" i="70" s="1"/>
  <c r="B23" i="70" s="1"/>
  <c r="B24" i="70" s="1"/>
  <c r="B25" i="70" s="1"/>
  <c r="B26" i="70" s="1"/>
  <c r="B27" i="70" s="1"/>
  <c r="B28" i="70" s="1"/>
  <c r="B29" i="70" s="1"/>
  <c r="B30" i="70" s="1"/>
  <c r="B31" i="70" s="1"/>
  <c r="B32" i="70" s="1"/>
  <c r="B33" i="70" s="1"/>
  <c r="B34" i="70" s="1"/>
  <c r="B35" i="70" s="1"/>
  <c r="B36" i="70" s="1"/>
  <c r="B37" i="70" s="1"/>
  <c r="B38" i="70" s="1"/>
  <c r="B39" i="70" s="1"/>
  <c r="B40" i="70" s="1"/>
  <c r="B41" i="70" s="1"/>
  <c r="B42" i="70" s="1"/>
  <c r="B43" i="70" s="1"/>
  <c r="B44" i="70" s="1"/>
  <c r="B45" i="70" s="1"/>
  <c r="B46" i="70" s="1"/>
  <c r="B47" i="70" s="1"/>
  <c r="O45" i="70"/>
  <c r="P45" i="70" s="1"/>
  <c r="O44" i="70"/>
  <c r="P44" i="70" s="1"/>
  <c r="L50" i="70"/>
  <c r="I50" i="70"/>
  <c r="G50" i="70"/>
  <c r="F50" i="70"/>
  <c r="O5" i="73"/>
  <c r="O6" i="73"/>
  <c r="P6" i="73" s="1"/>
  <c r="O7" i="73"/>
  <c r="P7" i="73" s="1"/>
  <c r="O8" i="73"/>
  <c r="P8" i="73" s="1"/>
  <c r="O9" i="73"/>
  <c r="O10" i="73"/>
  <c r="O11" i="73"/>
  <c r="P11" i="73" s="1"/>
  <c r="O12" i="73"/>
  <c r="P12" i="73" s="1"/>
  <c r="O13" i="73"/>
  <c r="O14" i="73"/>
  <c r="P14" i="73" s="1"/>
  <c r="O15" i="73"/>
  <c r="P15" i="73" s="1"/>
  <c r="P13" i="73"/>
  <c r="P10" i="73"/>
  <c r="P9" i="73"/>
  <c r="P5" i="73"/>
  <c r="O47" i="70"/>
  <c r="P47" i="70" s="1"/>
  <c r="O43" i="70"/>
  <c r="P43" i="70"/>
  <c r="O42" i="70"/>
  <c r="P42" i="70"/>
  <c r="O41" i="70"/>
  <c r="P41" i="70"/>
  <c r="O37" i="70"/>
  <c r="P37" i="70" s="1"/>
  <c r="O36" i="70"/>
  <c r="P36" i="70"/>
  <c r="O35" i="70"/>
  <c r="P35" i="70" s="1"/>
  <c r="O34" i="70"/>
  <c r="P34" i="70" s="1"/>
  <c r="O20" i="69"/>
  <c r="P20" i="69" s="1"/>
  <c r="O19" i="69"/>
  <c r="P19" i="69"/>
  <c r="B6" i="69"/>
  <c r="B7" i="69" s="1"/>
  <c r="B8" i="69" s="1"/>
  <c r="B9" i="69" s="1"/>
  <c r="B10" i="69" s="1"/>
  <c r="B11" i="69" s="1"/>
  <c r="B12" i="69" s="1"/>
  <c r="B13" i="69" s="1"/>
  <c r="B14" i="69" s="1"/>
  <c r="B15" i="69" s="1"/>
  <c r="B16" i="69" s="1"/>
  <c r="B17" i="69" s="1"/>
  <c r="B18" i="69" s="1"/>
  <c r="B19" i="69" s="1"/>
  <c r="B20" i="69" s="1"/>
  <c r="B21" i="69" s="1"/>
  <c r="O40" i="70"/>
  <c r="P40" i="70" s="1"/>
  <c r="O39" i="70"/>
  <c r="P39" i="70" s="1"/>
  <c r="O38" i="70"/>
  <c r="P38" i="70" s="1"/>
  <c r="O33" i="70"/>
  <c r="P33" i="70" s="1"/>
  <c r="O32" i="70"/>
  <c r="P32" i="70" s="1"/>
  <c r="O31" i="70"/>
  <c r="P31" i="70"/>
  <c r="O30" i="70"/>
  <c r="P30" i="70" s="1"/>
  <c r="O28" i="70"/>
  <c r="P28" i="70" s="1"/>
  <c r="O29" i="70"/>
  <c r="P29" i="70" s="1"/>
  <c r="O27" i="70"/>
  <c r="P27" i="70" s="1"/>
  <c r="O26" i="70"/>
  <c r="P26" i="70"/>
  <c r="O25" i="70"/>
  <c r="P25" i="70" s="1"/>
  <c r="O24" i="70"/>
  <c r="P24" i="70" s="1"/>
  <c r="O23" i="70"/>
  <c r="P23" i="70" s="1"/>
  <c r="O22" i="70"/>
  <c r="P22" i="70" s="1"/>
  <c r="O21" i="70"/>
  <c r="P21" i="70" s="1"/>
  <c r="O20" i="70"/>
  <c r="P20" i="70" s="1"/>
  <c r="O19" i="70"/>
  <c r="P19" i="70" s="1"/>
  <c r="O5" i="70"/>
  <c r="P5" i="70" s="1"/>
  <c r="O6" i="70"/>
  <c r="O7" i="70"/>
  <c r="O8" i="70"/>
  <c r="P8" i="70" s="1"/>
  <c r="O9" i="70"/>
  <c r="P9" i="70" s="1"/>
  <c r="O10" i="70"/>
  <c r="P10" i="70" s="1"/>
  <c r="O11" i="70"/>
  <c r="P11" i="70" s="1"/>
  <c r="O12" i="70"/>
  <c r="P12" i="70" s="1"/>
  <c r="O13" i="70"/>
  <c r="P13" i="70" s="1"/>
  <c r="O14" i="70"/>
  <c r="P14" i="70" s="1"/>
  <c r="O15" i="70"/>
  <c r="P15" i="70" s="1"/>
  <c r="O16" i="70"/>
  <c r="P16" i="70" s="1"/>
  <c r="O17" i="70"/>
  <c r="P17" i="70" s="1"/>
  <c r="O18" i="70"/>
  <c r="P18" i="70"/>
  <c r="P7" i="70"/>
  <c r="P6" i="70"/>
  <c r="O17" i="69"/>
  <c r="P17" i="69" s="1"/>
  <c r="F24" i="69"/>
  <c r="H24" i="69"/>
  <c r="I24" i="69"/>
  <c r="L24" i="69"/>
  <c r="N24" i="69"/>
  <c r="O5" i="69"/>
  <c r="P5" i="69"/>
  <c r="O6" i="69"/>
  <c r="P6" i="69" s="1"/>
  <c r="O7" i="69"/>
  <c r="P7" i="69" s="1"/>
  <c r="O8" i="69"/>
  <c r="P8" i="69"/>
  <c r="O9" i="69"/>
  <c r="P9" i="69" s="1"/>
  <c r="O10" i="69"/>
  <c r="P10" i="69" s="1"/>
  <c r="O11" i="69"/>
  <c r="P11" i="69" s="1"/>
  <c r="O12" i="69"/>
  <c r="P12" i="69" s="1"/>
  <c r="O13" i="69"/>
  <c r="P13" i="69"/>
  <c r="O14" i="69"/>
  <c r="P14" i="69" s="1"/>
  <c r="O15" i="69"/>
  <c r="P15" i="69" s="1"/>
  <c r="O16" i="69"/>
  <c r="P16" i="69"/>
  <c r="O18" i="69"/>
  <c r="P18" i="69" s="1"/>
  <c r="O21" i="69"/>
  <c r="P21" i="69" s="1"/>
  <c r="H9" i="123" l="1"/>
  <c r="F56" i="116"/>
  <c r="H56" i="116"/>
  <c r="N56" i="116"/>
  <c r="H29" i="102"/>
  <c r="I56" i="116"/>
  <c r="J56" i="116"/>
  <c r="J57" i="116"/>
  <c r="G56" i="116"/>
  <c r="I29" i="102"/>
  <c r="L56" i="116"/>
  <c r="F57" i="116"/>
  <c r="F58" i="116" s="1"/>
  <c r="M56" i="116"/>
  <c r="H28" i="102"/>
  <c r="I30" i="115"/>
  <c r="F28" i="115"/>
  <c r="F29" i="115" s="1"/>
  <c r="F30" i="115" s="1"/>
  <c r="L30" i="115"/>
  <c r="K27" i="102"/>
  <c r="M9" i="122"/>
  <c r="J10" i="122"/>
  <c r="E27" i="102"/>
  <c r="F9" i="122"/>
  <c r="H9" i="122"/>
  <c r="I27" i="102"/>
  <c r="J9" i="122"/>
  <c r="O7" i="122"/>
  <c r="H34" i="114"/>
  <c r="I34" i="114"/>
  <c r="H25" i="102"/>
  <c r="I37" i="112"/>
  <c r="O35" i="112"/>
  <c r="P5" i="112"/>
  <c r="F35" i="112"/>
  <c r="F36" i="112" s="1"/>
  <c r="I25" i="102"/>
  <c r="G27" i="111"/>
  <c r="G28" i="111" s="1"/>
  <c r="J34" i="110"/>
  <c r="J35" i="110"/>
  <c r="L34" i="110"/>
  <c r="F34" i="110"/>
  <c r="H34" i="110"/>
  <c r="O32" i="110"/>
  <c r="J34" i="109"/>
  <c r="J35" i="109"/>
  <c r="G32" i="109"/>
  <c r="G33" i="109" s="1"/>
  <c r="F22" i="102" s="1"/>
  <c r="O14" i="109"/>
  <c r="P14" i="109" s="1"/>
  <c r="L34" i="109"/>
  <c r="O5" i="109"/>
  <c r="E21" i="102"/>
  <c r="F14" i="113"/>
  <c r="F15" i="113"/>
  <c r="F16" i="113" s="1"/>
  <c r="J14" i="113"/>
  <c r="G21" i="102"/>
  <c r="H14" i="113"/>
  <c r="G14" i="113"/>
  <c r="F20" i="102"/>
  <c r="G37" i="108"/>
  <c r="J37" i="108"/>
  <c r="J38" i="108"/>
  <c r="E20" i="102"/>
  <c r="F37" i="108"/>
  <c r="F38" i="108"/>
  <c r="F39" i="108" s="1"/>
  <c r="J20" i="102"/>
  <c r="L37" i="108"/>
  <c r="L20" i="102"/>
  <c r="N37" i="108"/>
  <c r="G20" i="102"/>
  <c r="H37" i="108"/>
  <c r="I37" i="108"/>
  <c r="F38" i="107"/>
  <c r="F39" i="107" s="1"/>
  <c r="J38" i="107"/>
  <c r="J37" i="107"/>
  <c r="O35" i="107"/>
  <c r="F37" i="107"/>
  <c r="J21" i="106"/>
  <c r="J22" i="106"/>
  <c r="F22" i="106"/>
  <c r="F23" i="106" s="1"/>
  <c r="L21" i="106"/>
  <c r="O19" i="106"/>
  <c r="I18" i="102"/>
  <c r="I21" i="106"/>
  <c r="J67" i="103"/>
  <c r="J66" i="103"/>
  <c r="F19" i="100"/>
  <c r="F20" i="100" s="1"/>
  <c r="O16" i="100"/>
  <c r="P13" i="100"/>
  <c r="J30" i="84"/>
  <c r="E14" i="102"/>
  <c r="F29" i="84"/>
  <c r="F30" i="84"/>
  <c r="F31" i="84" s="1"/>
  <c r="J29" i="84"/>
  <c r="O27" i="84"/>
  <c r="J30" i="83"/>
  <c r="L30" i="83"/>
  <c r="F31" i="83"/>
  <c r="F32" i="83" s="1"/>
  <c r="O28" i="83"/>
  <c r="J31" i="83"/>
  <c r="F45" i="82"/>
  <c r="F46" i="82" s="1"/>
  <c r="G44" i="82"/>
  <c r="O42" i="82"/>
  <c r="J45" i="82"/>
  <c r="P5" i="82"/>
  <c r="J31" i="81"/>
  <c r="F31" i="81"/>
  <c r="F32" i="81" s="1"/>
  <c r="J30" i="81"/>
  <c r="J47" i="80"/>
  <c r="G44" i="80"/>
  <c r="G45" i="80" s="1"/>
  <c r="G46" i="80" s="1"/>
  <c r="I46" i="80"/>
  <c r="F47" i="80"/>
  <c r="F48" i="80" s="1"/>
  <c r="J46" i="80"/>
  <c r="I32" i="79"/>
  <c r="F33" i="79"/>
  <c r="F34" i="79" s="1"/>
  <c r="J33" i="79"/>
  <c r="J32" i="79"/>
  <c r="P30" i="79"/>
  <c r="F15" i="75"/>
  <c r="F16" i="75" s="1"/>
  <c r="J14" i="75"/>
  <c r="J15" i="75"/>
  <c r="P5" i="75"/>
  <c r="J20" i="73"/>
  <c r="J19" i="73"/>
  <c r="O17" i="73"/>
  <c r="F51" i="70"/>
  <c r="J50" i="70"/>
  <c r="F52" i="70" s="1"/>
  <c r="F25" i="69"/>
  <c r="F26" i="69" s="1"/>
  <c r="J24" i="69"/>
  <c r="J25" i="69"/>
  <c r="O22" i="69"/>
  <c r="J36" i="85"/>
  <c r="J35" i="85"/>
  <c r="F36" i="85"/>
  <c r="F37" i="85" s="1"/>
  <c r="O33" i="85"/>
  <c r="Q6" i="79"/>
  <c r="O64" i="103"/>
  <c r="L16" i="102"/>
  <c r="N66" i="103"/>
  <c r="H17" i="102"/>
  <c r="I65" i="105"/>
  <c r="I5" i="102"/>
  <c r="J51" i="70"/>
  <c r="O44" i="80"/>
  <c r="F15" i="102"/>
  <c r="F11" i="102"/>
  <c r="L9" i="102"/>
  <c r="K6" i="102"/>
  <c r="K4" i="102"/>
  <c r="O48" i="70"/>
  <c r="E15" i="102"/>
  <c r="F18" i="100"/>
  <c r="F14" i="102"/>
  <c r="G12" i="102"/>
  <c r="K5" i="102"/>
  <c r="O12" i="113"/>
  <c r="O54" i="116"/>
  <c r="P12" i="116"/>
  <c r="L15" i="102"/>
  <c r="M18" i="100"/>
  <c r="E13" i="102"/>
  <c r="F30" i="83"/>
  <c r="L10" i="102"/>
  <c r="J7" i="102"/>
  <c r="F10" i="102"/>
  <c r="O32" i="114"/>
  <c r="K15" i="102"/>
  <c r="L18" i="100"/>
  <c r="L14" i="102"/>
  <c r="H7" i="102"/>
  <c r="I17" i="102"/>
  <c r="J66" i="105"/>
  <c r="J65" i="105"/>
  <c r="P5" i="77"/>
  <c r="O35" i="108"/>
  <c r="P10" i="108"/>
  <c r="H16" i="102"/>
  <c r="I66" i="103"/>
  <c r="K14" i="102"/>
  <c r="E4" i="102"/>
  <c r="I15" i="102"/>
  <c r="J18" i="100"/>
  <c r="O28" i="81"/>
  <c r="G16" i="102"/>
  <c r="H66" i="103"/>
  <c r="G9" i="102"/>
  <c r="F5" i="102"/>
  <c r="I13" i="102"/>
  <c r="F17" i="102"/>
  <c r="F66" i="105"/>
  <c r="F67" i="105" s="1"/>
  <c r="G65" i="105"/>
  <c r="I7" i="102"/>
  <c r="K16" i="102"/>
  <c r="F16" i="102"/>
  <c r="H15" i="102"/>
  <c r="L17" i="102"/>
  <c r="G17" i="102"/>
  <c r="J14" i="102"/>
  <c r="J13" i="102"/>
  <c r="E11" i="102"/>
  <c r="F9" i="102"/>
  <c r="G7" i="102"/>
  <c r="G6" i="102"/>
  <c r="J5" i="102"/>
  <c r="J4" i="102"/>
  <c r="L11" i="102"/>
  <c r="G19" i="102"/>
  <c r="F24" i="102"/>
  <c r="G29" i="111"/>
  <c r="I9" i="123"/>
  <c r="H30" i="102"/>
  <c r="E12" i="102"/>
  <c r="P5" i="113"/>
  <c r="O63" i="105"/>
  <c r="H14" i="102"/>
  <c r="K12" i="102"/>
  <c r="F12" i="102"/>
  <c r="K9" i="102"/>
  <c r="F7" i="102"/>
  <c r="H5" i="102"/>
  <c r="H4" i="102"/>
  <c r="F3" i="102"/>
  <c r="K11" i="102"/>
  <c r="H19" i="102"/>
  <c r="J25" i="102"/>
  <c r="L37" i="112"/>
  <c r="F27" i="102"/>
  <c r="G9" i="122"/>
  <c r="F10" i="122"/>
  <c r="F11" i="122" s="1"/>
  <c r="I26" i="102"/>
  <c r="F35" i="114"/>
  <c r="F36" i="114" s="1"/>
  <c r="J34" i="114"/>
  <c r="J16" i="102"/>
  <c r="E16" i="102"/>
  <c r="N16" i="102" s="1"/>
  <c r="P16" i="102" s="1"/>
  <c r="G15" i="102"/>
  <c r="K17" i="102"/>
  <c r="G14" i="102"/>
  <c r="H13" i="102"/>
  <c r="K10" i="102"/>
  <c r="E9" i="102"/>
  <c r="L6" i="102"/>
  <c r="F6" i="102"/>
  <c r="G5" i="102"/>
  <c r="G4" i="102"/>
  <c r="E3" i="102"/>
  <c r="I6" i="102"/>
  <c r="E22" i="102"/>
  <c r="G22" i="102"/>
  <c r="J27" i="102"/>
  <c r="L9" i="122"/>
  <c r="G66" i="103"/>
  <c r="F67" i="103"/>
  <c r="F68" i="103" s="1"/>
  <c r="O27" i="111"/>
  <c r="H65" i="105"/>
  <c r="J12" i="102"/>
  <c r="J10" i="102"/>
  <c r="J9" i="102"/>
  <c r="K7" i="102"/>
  <c r="K22" i="102"/>
  <c r="F23" i="102"/>
  <c r="E25" i="102"/>
  <c r="F38" i="112"/>
  <c r="F39" i="112" s="1"/>
  <c r="F37" i="112"/>
  <c r="L25" i="102"/>
  <c r="N37" i="112"/>
  <c r="E8" i="102"/>
  <c r="F9" i="77"/>
  <c r="F10" i="77"/>
  <c r="F11" i="77" s="1"/>
  <c r="L8" i="102"/>
  <c r="N9" i="77"/>
  <c r="G9" i="123"/>
  <c r="F30" i="102"/>
  <c r="L21" i="102"/>
  <c r="G13" i="102"/>
  <c r="E6" i="102"/>
  <c r="L3" i="102"/>
  <c r="J15" i="102"/>
  <c r="K19" i="102"/>
  <c r="H22" i="102"/>
  <c r="F8" i="102"/>
  <c r="G9" i="77"/>
  <c r="K21" i="102"/>
  <c r="F13" i="102"/>
  <c r="H12" i="102"/>
  <c r="J11" i="102"/>
  <c r="G10" i="102"/>
  <c r="H9" i="102"/>
  <c r="L5" i="102"/>
  <c r="E5" i="102"/>
  <c r="K3" i="102"/>
  <c r="I10" i="102"/>
  <c r="H10" i="102"/>
  <c r="L22" i="102"/>
  <c r="M9" i="123"/>
  <c r="K30" i="102"/>
  <c r="L13" i="102"/>
  <c r="H11" i="102"/>
  <c r="E10" i="102"/>
  <c r="J6" i="102"/>
  <c r="L4" i="102"/>
  <c r="J3" i="102"/>
  <c r="F18" i="102"/>
  <c r="G18" i="102"/>
  <c r="F19" i="102"/>
  <c r="J19" i="102"/>
  <c r="F29" i="111"/>
  <c r="E24" i="102"/>
  <c r="F30" i="111"/>
  <c r="F31" i="111" s="1"/>
  <c r="I24" i="102"/>
  <c r="J29" i="111"/>
  <c r="H8" i="102"/>
  <c r="J26" i="102"/>
  <c r="L34" i="114"/>
  <c r="K13" i="102"/>
  <c r="H6" i="102"/>
  <c r="H3" i="102"/>
  <c r="I11" i="102"/>
  <c r="I3" i="102"/>
  <c r="E18" i="102"/>
  <c r="E19" i="102"/>
  <c r="L19" i="102"/>
  <c r="J24" i="102"/>
  <c r="L29" i="111"/>
  <c r="G11" i="102"/>
  <c r="H21" i="102"/>
  <c r="E7" i="102"/>
  <c r="F21" i="102"/>
  <c r="J37" i="112"/>
  <c r="J8" i="102"/>
  <c r="L12" i="102"/>
  <c r="F31" i="115"/>
  <c r="F32" i="115" s="1"/>
  <c r="E28" i="102"/>
  <c r="K26" i="102"/>
  <c r="I20" i="102"/>
  <c r="K20" i="102"/>
  <c r="J17" i="102"/>
  <c r="N29" i="111"/>
  <c r="N9" i="122"/>
  <c r="F9" i="123"/>
  <c r="O28" i="115"/>
  <c r="I4" i="102"/>
  <c r="J21" i="102"/>
  <c r="G24" i="102"/>
  <c r="G8" i="102"/>
  <c r="K8" i="102"/>
  <c r="J10" i="123"/>
  <c r="G30" i="115"/>
  <c r="K28" i="102"/>
  <c r="M30" i="115"/>
  <c r="L28" i="102"/>
  <c r="E26" i="102"/>
  <c r="G3" i="102"/>
  <c r="K18" i="102"/>
  <c r="I19" i="102"/>
  <c r="F35" i="110"/>
  <c r="F36" i="110" s="1"/>
  <c r="I23" i="102"/>
  <c r="I22" i="102"/>
  <c r="F10" i="123"/>
  <c r="F11" i="123" s="1"/>
  <c r="H23" i="102"/>
  <c r="I29" i="111"/>
  <c r="G34" i="114"/>
  <c r="H37" i="112"/>
  <c r="J9" i="123"/>
  <c r="I9" i="102"/>
  <c r="I12" i="102"/>
  <c r="I14" i="102"/>
  <c r="I16" i="102"/>
  <c r="F4" i="102"/>
  <c r="E17" i="102"/>
  <c r="I21" i="102"/>
  <c r="L7" i="102"/>
  <c r="M37" i="112"/>
  <c r="I9" i="122"/>
  <c r="H30" i="115"/>
  <c r="G28" i="102"/>
  <c r="I28" i="102"/>
  <c r="L27" i="102"/>
  <c r="M29" i="111"/>
  <c r="I8" i="102"/>
  <c r="F25" i="102"/>
  <c r="N29" i="102" l="1"/>
  <c r="P29" i="102" s="1"/>
  <c r="N26" i="102"/>
  <c r="P26" i="102" s="1"/>
  <c r="N23" i="102"/>
  <c r="P23" i="102" s="1"/>
  <c r="P5" i="109"/>
  <c r="O32" i="109"/>
  <c r="F35" i="109"/>
  <c r="F36" i="109" s="1"/>
  <c r="G34" i="109"/>
  <c r="N21" i="102"/>
  <c r="P21" i="102" s="1"/>
  <c r="N20" i="102"/>
  <c r="P20" i="102" s="1"/>
  <c r="N5" i="102"/>
  <c r="P5" i="102" s="1"/>
  <c r="N17" i="102"/>
  <c r="P17" i="102" s="1"/>
  <c r="N27" i="102"/>
  <c r="P27" i="102" s="1"/>
  <c r="Q27" i="102" s="1"/>
  <c r="N14" i="102"/>
  <c r="P14" i="102" s="1"/>
  <c r="G31" i="102"/>
  <c r="Q14" i="102"/>
  <c r="Q20" i="102"/>
  <c r="Q21" i="102"/>
  <c r="I31" i="102"/>
  <c r="N6" i="102"/>
  <c r="P6" i="102" s="1"/>
  <c r="N12" i="102"/>
  <c r="P12" i="102" s="1"/>
  <c r="Q17" i="102"/>
  <c r="N22" i="102"/>
  <c r="P22" i="102" s="1"/>
  <c r="N4" i="102"/>
  <c r="P4" i="102" s="1"/>
  <c r="Q26" i="102"/>
  <c r="K31" i="102"/>
  <c r="Q16" i="102"/>
  <c r="N24" i="102"/>
  <c r="P24" i="102" s="1"/>
  <c r="N19" i="102"/>
  <c r="P19" i="102" s="1"/>
  <c r="H31" i="102"/>
  <c r="Q5" i="102"/>
  <c r="N3" i="102"/>
  <c r="E31" i="102"/>
  <c r="N11" i="102"/>
  <c r="P11" i="102" s="1"/>
  <c r="N15" i="102"/>
  <c r="P15" i="102" s="1"/>
  <c r="N28" i="102"/>
  <c r="P28" i="102" s="1"/>
  <c r="Q29" i="102"/>
  <c r="N18" i="102"/>
  <c r="P18" i="102" s="1"/>
  <c r="N10" i="102"/>
  <c r="P10" i="102" s="1"/>
  <c r="N25" i="102"/>
  <c r="P25" i="102" s="1"/>
  <c r="N9" i="102"/>
  <c r="P9" i="102" s="1"/>
  <c r="F31" i="102"/>
  <c r="Q23" i="102"/>
  <c r="N7" i="102"/>
  <c r="P7" i="102" s="1"/>
  <c r="J31" i="102"/>
  <c r="L31" i="102"/>
  <c r="N30" i="102"/>
  <c r="N8" i="102"/>
  <c r="P8" i="102" s="1"/>
  <c r="N13" i="102"/>
  <c r="P13" i="102" s="1"/>
  <c r="Q24" i="102" l="1"/>
  <c r="Q25" i="102"/>
  <c r="Q8" i="102"/>
  <c r="Q9" i="102"/>
  <c r="Q6" i="102"/>
  <c r="Q10" i="102"/>
  <c r="Q4" i="102"/>
  <c r="Q28" i="102"/>
  <c r="P3" i="102"/>
  <c r="N31" i="102"/>
  <c r="O3" i="102"/>
  <c r="Q13" i="102"/>
  <c r="Q15" i="102"/>
  <c r="Q7" i="102"/>
  <c r="Q18" i="102"/>
  <c r="Q11" i="102"/>
  <c r="Q19" i="102"/>
  <c r="Q22" i="102"/>
  <c r="Q12" i="102"/>
  <c r="H35" i="102" l="1"/>
  <c r="I35" i="102" s="1"/>
  <c r="H34" i="102"/>
  <c r="I34" i="102" s="1"/>
  <c r="Q3" i="102"/>
  <c r="R3" i="102"/>
  <c r="O4" i="102"/>
  <c r="O5" i="102" l="1"/>
  <c r="R4" i="102"/>
  <c r="O6" i="102" l="1"/>
  <c r="R5" i="102"/>
  <c r="R6" i="102" l="1"/>
  <c r="O7" i="102"/>
  <c r="O8" i="102" l="1"/>
  <c r="R7" i="102"/>
  <c r="O9" i="102" l="1"/>
  <c r="R8" i="102"/>
  <c r="O10" i="102" l="1"/>
  <c r="R9" i="102"/>
  <c r="R10" i="102" l="1"/>
  <c r="O11" i="102"/>
  <c r="R11" i="102" l="1"/>
  <c r="O12" i="102"/>
  <c r="O13" i="102" l="1"/>
  <c r="R12" i="102"/>
  <c r="O14" i="102" l="1"/>
  <c r="R13" i="102"/>
  <c r="R14" i="102" l="1"/>
  <c r="O15" i="102"/>
  <c r="O16" i="102" l="1"/>
  <c r="R15" i="102"/>
  <c r="O17" i="102" l="1"/>
  <c r="R16" i="102"/>
  <c r="O18" i="102" l="1"/>
  <c r="R17" i="102"/>
  <c r="R18" i="102" l="1"/>
  <c r="O19" i="102"/>
  <c r="R19" i="102" l="1"/>
  <c r="O20" i="102"/>
  <c r="O21" i="102" l="1"/>
  <c r="R20" i="102"/>
  <c r="O22" i="102" l="1"/>
  <c r="R21" i="102"/>
  <c r="R22" i="102" l="1"/>
  <c r="O23" i="102"/>
  <c r="O24" i="102" l="1"/>
  <c r="R23" i="102"/>
  <c r="O25" i="102" l="1"/>
  <c r="R24" i="102"/>
  <c r="R25" i="102" l="1"/>
  <c r="O26" i="102"/>
  <c r="O27" i="102" l="1"/>
  <c r="R26" i="102"/>
  <c r="R27" i="102" l="1"/>
  <c r="O28" i="102"/>
  <c r="O29" i="102" l="1"/>
  <c r="R28" i="102"/>
  <c r="R29" i="102" l="1"/>
  <c r="O30" i="102"/>
</calcChain>
</file>

<file path=xl/sharedStrings.xml><?xml version="1.0" encoding="utf-8"?>
<sst xmlns="http://schemas.openxmlformats.org/spreadsheetml/2006/main" count="2212" uniqueCount="481">
  <si>
    <t>Nazione</t>
  </si>
  <si>
    <t>Alloggio</t>
  </si>
  <si>
    <t>Calendario</t>
  </si>
  <si>
    <t>Argentina</t>
  </si>
  <si>
    <t>Attrazioni</t>
  </si>
  <si>
    <t>Cibi &amp; Bevande</t>
  </si>
  <si>
    <t>gg di Viaggio</t>
  </si>
  <si>
    <t>Tempo Libero</t>
  </si>
  <si>
    <t>Città</t>
  </si>
  <si>
    <t>Cambio</t>
  </si>
  <si>
    <t>1€=</t>
  </si>
  <si>
    <t>ToT Giornaliero (Moneta Locale)</t>
  </si>
  <si>
    <t>ToT Giornaliero (Euro €)</t>
  </si>
  <si>
    <t>Note</t>
  </si>
  <si>
    <t>Inserisci qui i nomi delle città</t>
  </si>
  <si>
    <t>Inserisci qui sotto la tua  spesa giornaliera, suddivisa per categoria</t>
  </si>
  <si>
    <t>Ushuaia</t>
  </si>
  <si>
    <t>El Calafate</t>
  </si>
  <si>
    <t>Viaggio in Bus</t>
  </si>
  <si>
    <t>Bariloche</t>
  </si>
  <si>
    <t>El Calafate/Viaggio</t>
  </si>
  <si>
    <t>Viaggio/Bariloche</t>
  </si>
  <si>
    <t>Bariloche/Viaggio</t>
  </si>
  <si>
    <t>Viaggio/Buenos Aires</t>
  </si>
  <si>
    <t>Buenos Aires</t>
  </si>
  <si>
    <t>TOTALI IN EURO</t>
  </si>
  <si>
    <t>TOTALI IN VALUTA LOCALE</t>
  </si>
  <si>
    <t>Media giornaliera in euro a coppia</t>
  </si>
  <si>
    <t>Altro</t>
  </si>
  <si>
    <t>Uruguay</t>
  </si>
  <si>
    <t>Colonia</t>
  </si>
  <si>
    <t>Montevideo</t>
  </si>
  <si>
    <t>Colonia / Montevideo</t>
  </si>
  <si>
    <t>Buenos Aires / Colonia</t>
  </si>
  <si>
    <t>Punta del Diablo</t>
  </si>
  <si>
    <t>Montevideo / Punta del Este</t>
  </si>
  <si>
    <t>Punta del Este</t>
  </si>
  <si>
    <t>Punta del Este / Punta del Diablo</t>
  </si>
  <si>
    <t>Totale Completo €</t>
  </si>
  <si>
    <t>Totale Media Giornaliera Completa €</t>
  </si>
  <si>
    <t>Media giornaliera parziale €</t>
  </si>
  <si>
    <t>Totali Parziali €</t>
  </si>
  <si>
    <t>Lavanderia</t>
  </si>
  <si>
    <t>Escursioni</t>
  </si>
  <si>
    <t>Porto Alegre</t>
  </si>
  <si>
    <t>Porto Alegre / Rio de Janeiro</t>
  </si>
  <si>
    <t>Rio de Janeiro</t>
  </si>
  <si>
    <t>Rio de Janeiro / Salvador</t>
  </si>
  <si>
    <t>Salvador</t>
  </si>
  <si>
    <t>Salvador / Brasilia</t>
  </si>
  <si>
    <t>Brasilia</t>
  </si>
  <si>
    <t>Navigazione</t>
  </si>
  <si>
    <t xml:space="preserve">Trasporti </t>
  </si>
  <si>
    <t>Manaus</t>
  </si>
  <si>
    <t>Brasile</t>
  </si>
  <si>
    <t>Salvador / Lencois</t>
  </si>
  <si>
    <t>Lencois</t>
  </si>
  <si>
    <t>Lencois / Salvador</t>
  </si>
  <si>
    <t>Brasilia / Cuiabà</t>
  </si>
  <si>
    <t>Cuiabà</t>
  </si>
  <si>
    <t>Cuiabà / Porto Velho</t>
  </si>
  <si>
    <t>Porto Velho</t>
  </si>
  <si>
    <t>Macapà</t>
  </si>
  <si>
    <t>Suriname</t>
  </si>
  <si>
    <t>Cayenne</t>
  </si>
  <si>
    <t>Macapà / Oiapoque</t>
  </si>
  <si>
    <t>Manaus /  Macapà</t>
  </si>
  <si>
    <t>St.Laurent de Maroni</t>
  </si>
  <si>
    <t>L'Avana</t>
  </si>
  <si>
    <t>Trinidad</t>
  </si>
  <si>
    <t>Santiago de Cuba</t>
  </si>
  <si>
    <t>Cayenne / St.Laurent de Maroni</t>
  </si>
  <si>
    <t>Albina / Paramaribo</t>
  </si>
  <si>
    <t>Paramaribo</t>
  </si>
  <si>
    <t>St. Georges / Cayenne</t>
  </si>
  <si>
    <t>Cuba</t>
  </si>
  <si>
    <t>Baracoa</t>
  </si>
  <si>
    <t>L' Avana / Vinales</t>
  </si>
  <si>
    <t>Vinales</t>
  </si>
  <si>
    <t>Trinidad / Santa Clara</t>
  </si>
  <si>
    <t>Santiago de Cuba / Baracoa</t>
  </si>
  <si>
    <t>Baracoa / Santiago de Cuba</t>
  </si>
  <si>
    <t>Vinales / Trinidad</t>
  </si>
  <si>
    <t>Santa Clara / Camaguey</t>
  </si>
  <si>
    <t>Camaguey</t>
  </si>
  <si>
    <t>Curacao</t>
  </si>
  <si>
    <t>Fiorino delle Antille Olandesi Naf</t>
  </si>
  <si>
    <t>CUP=1/24 CUC</t>
  </si>
  <si>
    <t>Camaguey / Bayamo</t>
  </si>
  <si>
    <t>Bayamo</t>
  </si>
  <si>
    <t>Bayamo  / Santiago de Cuba</t>
  </si>
  <si>
    <t>Colombia</t>
  </si>
  <si>
    <t>N°</t>
  </si>
  <si>
    <t>Ecuador</t>
  </si>
  <si>
    <t>Dollaro USD</t>
  </si>
  <si>
    <t>Perù</t>
  </si>
  <si>
    <t>Cile</t>
  </si>
  <si>
    <t>Bogotà</t>
  </si>
  <si>
    <t>Socorro</t>
  </si>
  <si>
    <t>San Gil</t>
  </si>
  <si>
    <t>Socorro / San Gil</t>
  </si>
  <si>
    <t xml:space="preserve"> Cartagena</t>
  </si>
  <si>
    <t xml:space="preserve">Cartagena </t>
  </si>
  <si>
    <t>Peso Convertibile</t>
  </si>
  <si>
    <t xml:space="preserve">Peso Colombiano </t>
  </si>
  <si>
    <t>Peso Argentino</t>
  </si>
  <si>
    <t>Peso Uruguaiano</t>
  </si>
  <si>
    <t>Real Brasiliano</t>
  </si>
  <si>
    <t>Euro</t>
  </si>
  <si>
    <t xml:space="preserve">Dollaro Surinamese </t>
  </si>
  <si>
    <t>San Gil / Barichara / Guane / San Gil</t>
  </si>
  <si>
    <t>Turbo / Capurganà</t>
  </si>
  <si>
    <t>Cartagena / Turbo</t>
  </si>
  <si>
    <t>Capurganà</t>
  </si>
  <si>
    <t>Capurgana</t>
  </si>
  <si>
    <t>Capurganà / Turbo</t>
  </si>
  <si>
    <t xml:space="preserve">Medellin </t>
  </si>
  <si>
    <t>Tulcan / Quito</t>
  </si>
  <si>
    <t>Quito</t>
  </si>
  <si>
    <t>Popayana / Pasto</t>
  </si>
  <si>
    <t>Pasto / Ipiales</t>
  </si>
  <si>
    <t>Ipiales / Tulcan</t>
  </si>
  <si>
    <t>Salute &amp; Bellezza</t>
  </si>
  <si>
    <t>Popayan</t>
  </si>
  <si>
    <t>Popayan / Silvia / Popayan</t>
  </si>
  <si>
    <t>Latacunga</t>
  </si>
  <si>
    <t>Puerto Lopez</t>
  </si>
  <si>
    <t>Cuenca</t>
  </si>
  <si>
    <t>Loja</t>
  </si>
  <si>
    <t>Latacunga / Quilotoa</t>
  </si>
  <si>
    <t>Cuenca / Loja</t>
  </si>
  <si>
    <t>Latacunga / Zumbahua</t>
  </si>
  <si>
    <t>Latacunga /Quito</t>
  </si>
  <si>
    <t>Puerto Lopez / Guayaquil</t>
  </si>
  <si>
    <t>Guayaquil</t>
  </si>
  <si>
    <t>Guayaquil / Cuenca</t>
  </si>
  <si>
    <t>Piura</t>
  </si>
  <si>
    <t>Loja / Piura</t>
  </si>
  <si>
    <t>Puerto Lopez / Isla de la Plata / Puerto Lopez</t>
  </si>
  <si>
    <t>Trasporti</t>
  </si>
  <si>
    <t>Totale gg</t>
  </si>
  <si>
    <t>Totale €</t>
  </si>
  <si>
    <t>Guyana F.</t>
  </si>
  <si>
    <t>Italia</t>
  </si>
  <si>
    <t>USD</t>
  </si>
  <si>
    <t>Nuevo Sol</t>
  </si>
  <si>
    <t>Boliviano</t>
  </si>
  <si>
    <t>Nuova Zelanda</t>
  </si>
  <si>
    <t>Australia</t>
  </si>
  <si>
    <t>Dollaro Australiano</t>
  </si>
  <si>
    <t>Indonesia</t>
  </si>
  <si>
    <t>Rupia Indonesiana</t>
  </si>
  <si>
    <t>Thailandia</t>
  </si>
  <si>
    <t>Myanmar</t>
  </si>
  <si>
    <t>Laos</t>
  </si>
  <si>
    <t>Cambogia</t>
  </si>
  <si>
    <t>Vietnam</t>
  </si>
  <si>
    <t>Hong Kong</t>
  </si>
  <si>
    <t>Dollaro di Hong Kong</t>
  </si>
  <si>
    <t>Nepal</t>
  </si>
  <si>
    <t>Rupia Nepalese</t>
  </si>
  <si>
    <t>India</t>
  </si>
  <si>
    <t>Rupia Indiana</t>
  </si>
  <si>
    <t>Lima</t>
  </si>
  <si>
    <t>Arequipa</t>
  </si>
  <si>
    <t>Cuzco</t>
  </si>
  <si>
    <t>Puno</t>
  </si>
  <si>
    <t>La Paz</t>
  </si>
  <si>
    <t>Sucre</t>
  </si>
  <si>
    <t>Tupiza</t>
  </si>
  <si>
    <t>San Pedro de Atacama</t>
  </si>
  <si>
    <t>Auckland</t>
  </si>
  <si>
    <t>Christchurch</t>
  </si>
  <si>
    <t>Sydney</t>
  </si>
  <si>
    <t>Jakarta</t>
  </si>
  <si>
    <t>Phuket</t>
  </si>
  <si>
    <t>Bangkok</t>
  </si>
  <si>
    <t>Isola di Pasqua</t>
  </si>
  <si>
    <t>Dili</t>
  </si>
  <si>
    <t>Makassar</t>
  </si>
  <si>
    <t>Totali</t>
  </si>
  <si>
    <t>Huacabamba</t>
  </si>
  <si>
    <t>Ica</t>
  </si>
  <si>
    <t>Copacabana</t>
  </si>
  <si>
    <t>Piura / Huacabamba</t>
  </si>
  <si>
    <t xml:space="preserve">Bolivia </t>
  </si>
  <si>
    <t>Cuenca / Gualaceo / Sigsig / Cuenca</t>
  </si>
  <si>
    <t>Quito / Latacunga</t>
  </si>
  <si>
    <t>Huacabamba / Salalà</t>
  </si>
  <si>
    <t>Salalà / Huacabamba</t>
  </si>
  <si>
    <t>Huacabamba / Piura/  Lima</t>
  </si>
  <si>
    <t>Lima / Ica</t>
  </si>
  <si>
    <t>Ica / Nazca</t>
  </si>
  <si>
    <t>Nazca / Cuzco</t>
  </si>
  <si>
    <t xml:space="preserve">Lima </t>
  </si>
  <si>
    <t>Nazca</t>
  </si>
  <si>
    <t>Cuzco / Aguas Caliente</t>
  </si>
  <si>
    <t>Aguas Caliente / Machu Picchu</t>
  </si>
  <si>
    <t>Cuzco / Maras / Moray / Salinas</t>
  </si>
  <si>
    <t>Cuzco / Valle Sacra</t>
  </si>
  <si>
    <t xml:space="preserve">Aguas Caliente / Cuzco </t>
  </si>
  <si>
    <t>Arequipa / Puno</t>
  </si>
  <si>
    <t>Arequipa / Chivay</t>
  </si>
  <si>
    <t>Chivay / Cruz del Condor / Arequipa</t>
  </si>
  <si>
    <t>Puno / Copacabana</t>
  </si>
  <si>
    <t>Copacabana / La Paz</t>
  </si>
  <si>
    <t>La Paz / Sucre</t>
  </si>
  <si>
    <t>Sucre / Potosì</t>
  </si>
  <si>
    <t xml:space="preserve">Potosì </t>
  </si>
  <si>
    <t xml:space="preserve">Peso Cileno </t>
  </si>
  <si>
    <t>San Pedro de Atacama / Santiago</t>
  </si>
  <si>
    <t xml:space="preserve">Santiago </t>
  </si>
  <si>
    <t>Santiago / Isola di Pasqua</t>
  </si>
  <si>
    <t>Franco Polinesiano</t>
  </si>
  <si>
    <t>Potosì / Tupiza</t>
  </si>
  <si>
    <t xml:space="preserve">Tupiza </t>
  </si>
  <si>
    <t>Salar de Uyuni / Uyuni</t>
  </si>
  <si>
    <t>Villa Mar</t>
  </si>
  <si>
    <t>Chuvica</t>
  </si>
  <si>
    <t>Quentena Grande</t>
  </si>
  <si>
    <t>Uyuni / Calama / San Pedro</t>
  </si>
  <si>
    <t>Valparaiso</t>
  </si>
  <si>
    <t xml:space="preserve">Totali </t>
  </si>
  <si>
    <t>Moorea</t>
  </si>
  <si>
    <t>Polinesya F.</t>
  </si>
  <si>
    <t>Papeete</t>
  </si>
  <si>
    <t>Papeete / Moorea</t>
  </si>
  <si>
    <t>Moorea / Papeete</t>
  </si>
  <si>
    <t>Papeete / Tikehau</t>
  </si>
  <si>
    <t>Tikeahu</t>
  </si>
  <si>
    <t>Tikeahu / Papeete</t>
  </si>
  <si>
    <t>Hahei</t>
  </si>
  <si>
    <t>Taupo</t>
  </si>
  <si>
    <t>Wellington</t>
  </si>
  <si>
    <t>Picton</t>
  </si>
  <si>
    <t>Auckland / Hahei</t>
  </si>
  <si>
    <t>Wellington / Picton</t>
  </si>
  <si>
    <t>Taupo / Wellington</t>
  </si>
  <si>
    <t>Nelson</t>
  </si>
  <si>
    <t>Picton / Nelson</t>
  </si>
  <si>
    <t>Nelson / Greymouth</t>
  </si>
  <si>
    <t>Greymouth</t>
  </si>
  <si>
    <t>Greymouth / Christchurch</t>
  </si>
  <si>
    <t>Hahei / Waitomo Caves</t>
  </si>
  <si>
    <t>Waitomo Caves</t>
  </si>
  <si>
    <t>Rotorua</t>
  </si>
  <si>
    <t>Waitomo / Rotorua</t>
  </si>
  <si>
    <t>Rotorua / Hobbiton</t>
  </si>
  <si>
    <t>Rotorua / Wai-o-Tapu</t>
  </si>
  <si>
    <t>Rotorua / Taupo</t>
  </si>
  <si>
    <t>Queenstown</t>
  </si>
  <si>
    <t>Timor Est</t>
  </si>
  <si>
    <t>Maori (Nuova Zelanda)</t>
  </si>
  <si>
    <t>Bath Thailandese</t>
  </si>
  <si>
    <t>Kyat di Myanmar</t>
  </si>
  <si>
    <t>Kip Laotiano</t>
  </si>
  <si>
    <t>Dong Vietnamita</t>
  </si>
  <si>
    <t>1.Argentina</t>
  </si>
  <si>
    <t>2.Uruguay</t>
  </si>
  <si>
    <t>3.Brasile</t>
  </si>
  <si>
    <t>5.Suriname</t>
  </si>
  <si>
    <t>6.Curacao</t>
  </si>
  <si>
    <t>7.Cuba</t>
  </si>
  <si>
    <t>8.Colombia</t>
  </si>
  <si>
    <t>9.Ecuador</t>
  </si>
  <si>
    <t>10.Perù</t>
  </si>
  <si>
    <t>11.Bolivia</t>
  </si>
  <si>
    <t>12.Cile</t>
  </si>
  <si>
    <t>13.Polinesia Francese</t>
  </si>
  <si>
    <t>14.Nuova Zelanda</t>
  </si>
  <si>
    <t>15.Australia</t>
  </si>
  <si>
    <t>16.Timor Est</t>
  </si>
  <si>
    <t>17.Indonesia</t>
  </si>
  <si>
    <t>18.Thailandia</t>
  </si>
  <si>
    <t>19.Hong Kong</t>
  </si>
  <si>
    <t>20.Myanmar</t>
  </si>
  <si>
    <t>21.Cambogia</t>
  </si>
  <si>
    <t>22.Laos</t>
  </si>
  <si>
    <t>23.Vietnam</t>
  </si>
  <si>
    <t xml:space="preserve">Rotorua </t>
  </si>
  <si>
    <t>Tour Arcipelago Tikeahu</t>
  </si>
  <si>
    <t>Media (gg) Coppia</t>
  </si>
  <si>
    <t>Media (gg) Persona</t>
  </si>
  <si>
    <t>Canberra</t>
  </si>
  <si>
    <t>Melbourne</t>
  </si>
  <si>
    <t>Adelaide</t>
  </si>
  <si>
    <t>Darwin</t>
  </si>
  <si>
    <t>Phnom Penh</t>
  </si>
  <si>
    <t>Alice Springs</t>
  </si>
  <si>
    <t>Sydney / Canberra</t>
  </si>
  <si>
    <t>Alice Springs / Monte Uluru</t>
  </si>
  <si>
    <t>Mumbai</t>
  </si>
  <si>
    <t>Kathmandu</t>
  </si>
  <si>
    <t>Sydney / City</t>
  </si>
  <si>
    <t>Sydney / Blue Mountains</t>
  </si>
  <si>
    <t>Kangaroo Island</t>
  </si>
  <si>
    <t xml:space="preserve"> Kangaroo Island</t>
  </si>
  <si>
    <t xml:space="preserve"> Kangaroo Island / Adelaide</t>
  </si>
  <si>
    <t>Canberra / Melbourne</t>
  </si>
  <si>
    <t>Melbourne / Torquay</t>
  </si>
  <si>
    <t>Grampians</t>
  </si>
  <si>
    <t>Portland / Halls Gap</t>
  </si>
  <si>
    <t>Halls Gap / Victor Harbor</t>
  </si>
  <si>
    <t>Vicor Harbor / Kangaroo Island</t>
  </si>
  <si>
    <t>Cape Otway</t>
  </si>
  <si>
    <t>Torquay / Cape Otway</t>
  </si>
  <si>
    <t>Cape Otway / Portland</t>
  </si>
  <si>
    <t>Ho Chi Minh</t>
  </si>
  <si>
    <t>Media p/p</t>
  </si>
  <si>
    <t>Chiang Mai</t>
  </si>
  <si>
    <t>Chiang Rai</t>
  </si>
  <si>
    <t>Sukhothai</t>
  </si>
  <si>
    <t>Kings Canyon / Alice Springs</t>
  </si>
  <si>
    <t>Monte Uluru / Kings Canyon</t>
  </si>
  <si>
    <t>Gili Air</t>
  </si>
  <si>
    <t>Rantepao</t>
  </si>
  <si>
    <t>Makassar / Yogyakarta</t>
  </si>
  <si>
    <t>Lun</t>
  </si>
  <si>
    <t>Mar</t>
  </si>
  <si>
    <t>Mer</t>
  </si>
  <si>
    <t>Gio</t>
  </si>
  <si>
    <t>Ven</t>
  </si>
  <si>
    <t>Sab</t>
  </si>
  <si>
    <t>Dom</t>
  </si>
  <si>
    <t>Oiapoque / Cayenne</t>
  </si>
  <si>
    <t>St.Laurent de Maroni / Paramaribo</t>
  </si>
  <si>
    <t>Buenos Aires / Colonia S.</t>
  </si>
  <si>
    <t xml:space="preserve">Punta del Diablo </t>
  </si>
  <si>
    <t>L'Avana / Bogotà</t>
  </si>
  <si>
    <t>Paramaribo / Curacao</t>
  </si>
  <si>
    <t>Christchurch / Sydney</t>
  </si>
  <si>
    <t>Darwin / Dili</t>
  </si>
  <si>
    <t>Jakarta / Bangkok</t>
  </si>
  <si>
    <t>Bangkok / Hong Kong</t>
  </si>
  <si>
    <t>Mumbai / Abu Dhabi</t>
  </si>
  <si>
    <t>Dili / Atauro</t>
  </si>
  <si>
    <t>TOT gg di Viaggio</t>
  </si>
  <si>
    <t>Baucau</t>
  </si>
  <si>
    <t>Atauro / Dili</t>
  </si>
  <si>
    <t>Dili / Los Palos</t>
  </si>
  <si>
    <t>Los Palos</t>
  </si>
  <si>
    <t>Baucau  / Dili</t>
  </si>
  <si>
    <t>Los Palos / Baucau</t>
  </si>
  <si>
    <t>Ubud</t>
  </si>
  <si>
    <t>Kuta</t>
  </si>
  <si>
    <t>Gili Air / Kuta</t>
  </si>
  <si>
    <t xml:space="preserve">Kuta </t>
  </si>
  <si>
    <t>Kuta / Makassar</t>
  </si>
  <si>
    <t>Ubud / Gili Air</t>
  </si>
  <si>
    <t>Rantepao / Makassar</t>
  </si>
  <si>
    <t xml:space="preserve">Yogyakarta </t>
  </si>
  <si>
    <t>Yogyakarta / Jakarta</t>
  </si>
  <si>
    <t>Yangon</t>
  </si>
  <si>
    <t>Hong Kong / Yangon</t>
  </si>
  <si>
    <t>Chiang Mai / Chiang Rai</t>
  </si>
  <si>
    <t>Chiang Rai / Sukhothai</t>
  </si>
  <si>
    <t>Ayutthaya</t>
  </si>
  <si>
    <t>Ayutthaya / Bangkok</t>
  </si>
  <si>
    <t>Sukhothai / Ayutthaya</t>
  </si>
  <si>
    <t>Sito Argheologico</t>
  </si>
  <si>
    <t>Wat Phra Mahathat</t>
  </si>
  <si>
    <t>Wat Phra Si Sanphet</t>
  </si>
  <si>
    <t>Wat Chai Wattanaram</t>
  </si>
  <si>
    <t>Wat Yai Chai Mongkhon</t>
  </si>
  <si>
    <t>Bagan</t>
  </si>
  <si>
    <t>Bago</t>
  </si>
  <si>
    <t>Visti &amp; Tasse</t>
  </si>
  <si>
    <t xml:space="preserve">Mandalay </t>
  </si>
  <si>
    <t>Progressivo Speso</t>
  </si>
  <si>
    <t>Riassunto Spese Budget Globale: 30 €/g p/p</t>
  </si>
  <si>
    <t xml:space="preserve">Bagan / Mandalay </t>
  </si>
  <si>
    <t>Yangon / Phnom Penh</t>
  </si>
  <si>
    <t>Bagan / Monte Popa</t>
  </si>
  <si>
    <t xml:space="preserve">Bagan </t>
  </si>
  <si>
    <t>Mandalay / Amarapura / Mingun</t>
  </si>
  <si>
    <t>Hsipaw</t>
  </si>
  <si>
    <t>Mandalay / Hsipaw</t>
  </si>
  <si>
    <t xml:space="preserve">Nyaung Shwe </t>
  </si>
  <si>
    <t>Battambang</t>
  </si>
  <si>
    <t>gg Progr.</t>
  </si>
  <si>
    <t>Kratie</t>
  </si>
  <si>
    <t>Bago / Kinpun</t>
  </si>
  <si>
    <t>Kinpun / Yangon</t>
  </si>
  <si>
    <t>Vientiane</t>
  </si>
  <si>
    <t>Vang Vieng</t>
  </si>
  <si>
    <t>Luang Prabang</t>
  </si>
  <si>
    <t>Dollaro Americano</t>
  </si>
  <si>
    <t>Hanoi</t>
  </si>
  <si>
    <t>Siem Reap</t>
  </si>
  <si>
    <t>Battambang / Siem Reap</t>
  </si>
  <si>
    <t>Vientiane / Vang Vieng</t>
  </si>
  <si>
    <t>Vang Vieng / Luang Prabang</t>
  </si>
  <si>
    <t>Siem Reap / Kompong Cham</t>
  </si>
  <si>
    <t>Kompong Cham</t>
  </si>
  <si>
    <t>Kompong Cham / Kratie</t>
  </si>
  <si>
    <t>Kratie / Don Det</t>
  </si>
  <si>
    <t>Don Det</t>
  </si>
  <si>
    <t>Don Det / Pakse</t>
  </si>
  <si>
    <t>Muang Khua</t>
  </si>
  <si>
    <t xml:space="preserve">Muang Khua / Dien Bien Phu </t>
  </si>
  <si>
    <t>Sapa</t>
  </si>
  <si>
    <t xml:space="preserve">Dien Bien Phu </t>
  </si>
  <si>
    <t>Dien Bien Phu  / Sapa</t>
  </si>
  <si>
    <t>Hanoi / Halong Bay</t>
  </si>
  <si>
    <t xml:space="preserve">Luang Prabang / Nong Khiaw </t>
  </si>
  <si>
    <t>Nong Khiaw / Muang Khua</t>
  </si>
  <si>
    <t>Halong Bay</t>
  </si>
  <si>
    <t>Sapa / Hanoi</t>
  </si>
  <si>
    <t xml:space="preserve">Huè </t>
  </si>
  <si>
    <t>Prao / Hoi An</t>
  </si>
  <si>
    <t>Hoi An</t>
  </si>
  <si>
    <t>Hoi An / Danang</t>
  </si>
  <si>
    <t>Huè / A Luoi / Prao</t>
  </si>
  <si>
    <t>24.Filippine</t>
  </si>
  <si>
    <t>Filippine</t>
  </si>
  <si>
    <t>Manila</t>
  </si>
  <si>
    <t>Manila / Kuala Lumpur</t>
  </si>
  <si>
    <t>Halong  Bay / Hanoi  / Huè</t>
  </si>
  <si>
    <t>Danang / Huè / Ho Chi Minh</t>
  </si>
  <si>
    <t>Peso delle Filippine</t>
  </si>
  <si>
    <t>Banaue</t>
  </si>
  <si>
    <t>Tagbilaran / Cebu / Puerto Princesa</t>
  </si>
  <si>
    <t>Tagbilaran</t>
  </si>
  <si>
    <t>Puerto Princesa</t>
  </si>
  <si>
    <t>Tagbilaran / Carmen</t>
  </si>
  <si>
    <t>Puerto Princesa / El Nido</t>
  </si>
  <si>
    <t>El Nido</t>
  </si>
  <si>
    <t>Carmen / Panglao</t>
  </si>
  <si>
    <t>Panglao</t>
  </si>
  <si>
    <t>Panglao / Tagbilaran</t>
  </si>
  <si>
    <t>(Ho Chi Minh) Manila / Tagbilaran</t>
  </si>
  <si>
    <t>Kuala Lumpur / Kathmandu</t>
  </si>
  <si>
    <t>26.Nepal</t>
  </si>
  <si>
    <t>27.India</t>
  </si>
  <si>
    <t>Ringgit della Malesia</t>
  </si>
  <si>
    <t>25.Malesia</t>
  </si>
  <si>
    <t>Malesia</t>
  </si>
  <si>
    <t>Media Progressiva Completa</t>
  </si>
  <si>
    <t>(Torino) Roma / Buenos Aires</t>
  </si>
  <si>
    <t xml:space="preserve"> Caracas / Panama</t>
  </si>
  <si>
    <t>Curacao / Aruba / Caracas</t>
  </si>
  <si>
    <t>28.Italia</t>
  </si>
  <si>
    <t>Abu Dhabi / Milano</t>
  </si>
  <si>
    <t>El Nido / Puerto Princesa</t>
  </si>
  <si>
    <t>Puerto Princesa / Manila</t>
  </si>
  <si>
    <t xml:space="preserve">Banaue </t>
  </si>
  <si>
    <t>Kathmandu / Sauraha</t>
  </si>
  <si>
    <t>Sauraha</t>
  </si>
  <si>
    <t>Sauraha / Kathmandu</t>
  </si>
  <si>
    <t>Kathmandu / Bhaktapur</t>
  </si>
  <si>
    <t>Bhaktapur</t>
  </si>
  <si>
    <t>Kathmandu / Pokhara</t>
  </si>
  <si>
    <t>Pokhara</t>
  </si>
  <si>
    <t>Bhaktapur / Kathmandu</t>
  </si>
  <si>
    <t>Pokhara / Lumbini</t>
  </si>
  <si>
    <t>Lumbini</t>
  </si>
  <si>
    <t>Varanasi</t>
  </si>
  <si>
    <t>Goa</t>
  </si>
  <si>
    <t>Delhi</t>
  </si>
  <si>
    <t>Varanasi / Kolkata</t>
  </si>
  <si>
    <t>Kolkata</t>
  </si>
  <si>
    <t>Jaipur / Goa</t>
  </si>
  <si>
    <t>Delhi / Agra</t>
  </si>
  <si>
    <t>Agra</t>
  </si>
  <si>
    <t>Jaipur</t>
  </si>
  <si>
    <t>Jodhpur</t>
  </si>
  <si>
    <t>Gorakhpur / Varanasi</t>
  </si>
  <si>
    <t>Lumbini / Gorakhpur</t>
  </si>
  <si>
    <t>Phnom Penh / Otres</t>
  </si>
  <si>
    <t>Otres</t>
  </si>
  <si>
    <t>Otres / Battambang</t>
  </si>
  <si>
    <t>Amritsar</t>
  </si>
  <si>
    <t>Kolkata / Amritsar</t>
  </si>
  <si>
    <t xml:space="preserve">Amritsar </t>
  </si>
  <si>
    <t>Udaipur</t>
  </si>
  <si>
    <t>Jodhpur / Udaipur</t>
  </si>
  <si>
    <t>Pernottamento</t>
  </si>
  <si>
    <t>Voli Internazionali</t>
  </si>
  <si>
    <t>*Totale spesa del GdM (Senza Voli Internazionali)</t>
  </si>
  <si>
    <t>**Totale spesa del GdM (Tutto compreso)**</t>
  </si>
  <si>
    <t>4.French Guiana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</si>
</sst>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164" formatCode="[$-410]mmm\-yy;@"/>
    <numFmt numFmtId="165" formatCode="dd/mm/yy;@"/>
    <numFmt numFmtId="166" formatCode="_-[$€]\ * #,##0.00_-;\-[$€]\ * #,##0.00_-;_-[$€]\ * &quot;-&quot;??_-;_-@_-"/>
    <numFmt numFmtId="167" formatCode="[$$-C09]#,##0.00"/>
    <numFmt numFmtId="168" formatCode="#,##0.00\ &quot;€&quot;"/>
    <numFmt numFmtId="169" formatCode="#,##0.00\ [$$-2C0A]"/>
    <numFmt numFmtId="170" formatCode="d/m/yy\ h\.mm;@"/>
    <numFmt numFmtId="171" formatCode="#,##0\ [$COP]"/>
    <numFmt numFmtId="172" formatCode="#,##0.00\ [$COP]"/>
    <numFmt numFmtId="173" formatCode="#,##0.00\ [$CUC]"/>
    <numFmt numFmtId="174" formatCode="#,##0.0000\ [$CUC]"/>
    <numFmt numFmtId="175" formatCode="#,##0.00\ [$ARS]"/>
    <numFmt numFmtId="176" formatCode="#,##0.00\ [$UYU]"/>
    <numFmt numFmtId="177" formatCode="#,##0.00\ [$BRL]"/>
    <numFmt numFmtId="178" formatCode="#,##0.000\ &quot;€&quot;"/>
    <numFmt numFmtId="179" formatCode="#,##0.00\ [$SRD]"/>
    <numFmt numFmtId="180" formatCode="#,##0.00\ _€"/>
    <numFmt numFmtId="185" formatCode="#,##0.00\ [$PEN]"/>
    <numFmt numFmtId="186" formatCode="#,##0.00[$BOB-46B]"/>
    <numFmt numFmtId="187" formatCode="#,##0.00\ [$BOB]"/>
    <numFmt numFmtId="188" formatCode="#,##0.00\ [$EUR]"/>
    <numFmt numFmtId="189" formatCode="#,##0.00\ [$CLP]"/>
    <numFmt numFmtId="190" formatCode="#,##0.00\ [$XPF]"/>
    <numFmt numFmtId="191" formatCode="#,##0.00\ [$USD]"/>
    <numFmt numFmtId="192" formatCode="#,##0.00[$NZ$-481]"/>
    <numFmt numFmtId="193" formatCode="#,##0[$NZ$-481]"/>
    <numFmt numFmtId="194" formatCode="#,##0.00\ [$AUD]"/>
    <numFmt numFmtId="195" formatCode="#,##0.00\ [$TPE]"/>
    <numFmt numFmtId="196" formatCode="#,##0.00\ [$IDR]"/>
    <numFmt numFmtId="197" formatCode="#,##0.00\ [$THB]"/>
    <numFmt numFmtId="198" formatCode="#,##0.00\ [$MMK]"/>
    <numFmt numFmtId="199" formatCode="#,##0.00\ [$KHR]"/>
    <numFmt numFmtId="200" formatCode="#,##0.00\ [$LAK]"/>
    <numFmt numFmtId="201" formatCode="#,##0.00\ [$VND]"/>
    <numFmt numFmtId="202" formatCode="#,##0.00\ [$HKD]"/>
    <numFmt numFmtId="203" formatCode="#,##0.00\ [$NPR]"/>
    <numFmt numFmtId="204" formatCode="#,##0.00\ [$INR]"/>
    <numFmt numFmtId="205" formatCode="#,##0.000\ [$USD]"/>
    <numFmt numFmtId="206" formatCode="#,##0.0\ [$THB]"/>
    <numFmt numFmtId="207" formatCode="#,##0.00\ [$PHP]"/>
    <numFmt numFmtId="208" formatCode="#,##0.00\ [$MYR]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scheme val="minor"/>
    </font>
    <font>
      <i/>
      <sz val="9"/>
      <color theme="1"/>
      <name val="Calibri"/>
      <scheme val="minor"/>
    </font>
    <font>
      <sz val="8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FF0000"/>
      <name val="Calibri"/>
      <scheme val="minor"/>
    </font>
    <font>
      <b/>
      <sz val="11"/>
      <color rgb="FF008000"/>
      <name val="Calibri"/>
      <scheme val="minor"/>
    </font>
    <font>
      <sz val="8"/>
      <color rgb="FF008000"/>
      <name val="Calibri"/>
      <scheme val="minor"/>
    </font>
    <font>
      <b/>
      <sz val="10"/>
      <name val="Calibri"/>
      <scheme val="minor"/>
    </font>
    <font>
      <sz val="11"/>
      <color rgb="FFFF0000"/>
      <name val="Calibri"/>
      <scheme val="minor"/>
    </font>
    <font>
      <sz val="11"/>
      <color theme="6"/>
      <name val="Calibri"/>
      <scheme val="minor"/>
    </font>
    <font>
      <u/>
      <sz val="11"/>
      <color theme="10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0"/>
      <name val="Calibri"/>
      <scheme val="minor"/>
    </font>
    <font>
      <i/>
      <sz val="11"/>
      <color theme="1"/>
      <name val="Calibri"/>
      <scheme val="minor"/>
    </font>
    <font>
      <b/>
      <i/>
      <sz val="8"/>
      <color theme="1"/>
      <name val="Calibri"/>
      <scheme val="minor"/>
    </font>
    <font>
      <b/>
      <sz val="10"/>
      <color rgb="FF000000"/>
      <name val="Calibri"/>
      <scheme val="minor"/>
    </font>
    <font>
      <b/>
      <sz val="8"/>
      <color rgb="FF000000"/>
      <name val="Calibri"/>
      <scheme val="minor"/>
    </font>
    <font>
      <b/>
      <i/>
      <sz val="11"/>
      <color theme="0"/>
      <name val="Calibri"/>
      <scheme val="minor"/>
    </font>
    <font>
      <b/>
      <i/>
      <sz val="9"/>
      <color theme="0"/>
      <name val="Calibri"/>
      <scheme val="minor"/>
    </font>
    <font>
      <sz val="8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394">
    <xf numFmtId="164" fontId="0" fillId="0" borderId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19" fillId="0" borderId="0" applyNumberFormat="0" applyFill="0" applyBorder="0" applyAlignment="0" applyProtection="0">
      <alignment vertical="top"/>
      <protection locked="0"/>
    </xf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0" fontId="1" fillId="0" borderId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  <xf numFmtId="164" fontId="3" fillId="0" borderId="0" applyNumberFormat="0" applyFill="0" applyBorder="0" applyAlignment="0" applyProtection="0"/>
  </cellStyleXfs>
  <cellXfs count="340">
    <xf numFmtId="164" fontId="0" fillId="0" borderId="0" xfId="0"/>
    <xf numFmtId="164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4" fontId="2" fillId="0" borderId="0" xfId="0" applyFont="1" applyAlignment="1">
      <alignment horizontal="center" vertical="center" shrinkToFit="1"/>
    </xf>
    <xf numFmtId="1" fontId="7" fillId="0" borderId="0" xfId="0" applyNumberFormat="1" applyFont="1" applyAlignment="1">
      <alignment horizontal="center" vertical="center"/>
    </xf>
    <xf numFmtId="164" fontId="7" fillId="0" borderId="0" xfId="0" applyFont="1" applyAlignment="1">
      <alignment horizontal="center" vertical="center"/>
    </xf>
    <xf numFmtId="167" fontId="2" fillId="2" borderId="0" xfId="0" applyNumberFormat="1" applyFont="1" applyFill="1" applyAlignment="1" applyProtection="1">
      <alignment horizontal="center" vertical="center"/>
      <protection locked="0"/>
    </xf>
    <xf numFmtId="165" fontId="2" fillId="2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164" fontId="8" fillId="0" borderId="0" xfId="0" applyFont="1" applyAlignment="1" applyProtection="1">
      <alignment horizontal="left" vertical="center"/>
      <protection locked="0"/>
    </xf>
    <xf numFmtId="1" fontId="8" fillId="0" borderId="0" xfId="0" applyNumberFormat="1" applyFont="1" applyAlignment="1">
      <alignment horizontal="right" vertical="center"/>
    </xf>
    <xf numFmtId="1" fontId="8" fillId="2" borderId="0" xfId="0" applyNumberFormat="1" applyFont="1" applyFill="1" applyAlignment="1" applyProtection="1">
      <alignment horizontal="left" vertical="center"/>
      <protection locked="0"/>
    </xf>
    <xf numFmtId="1" fontId="8" fillId="0" borderId="0" xfId="0" applyNumberFormat="1" applyFont="1" applyAlignment="1" applyProtection="1">
      <alignment horizontal="left" vertical="center"/>
      <protection locked="0"/>
    </xf>
    <xf numFmtId="164" fontId="8" fillId="2" borderId="0" xfId="0" applyFont="1" applyFill="1" applyAlignment="1" applyProtection="1">
      <alignment horizontal="left" vertical="center"/>
      <protection locked="0"/>
    </xf>
    <xf numFmtId="164" fontId="10" fillId="0" borderId="0" xfId="0" applyFont="1" applyAlignment="1">
      <alignment horizontal="center" vertical="center"/>
    </xf>
    <xf numFmtId="167" fontId="2" fillId="4" borderId="0" xfId="0" applyNumberFormat="1" applyFont="1" applyFill="1" applyAlignment="1">
      <alignment horizontal="center" vertical="center"/>
    </xf>
    <xf numFmtId="168" fontId="9" fillId="4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64" fontId="2" fillId="0" borderId="0" xfId="0" applyFont="1" applyAlignment="1">
      <alignment horizontal="center" vertical="center"/>
    </xf>
    <xf numFmtId="164" fontId="8" fillId="0" borderId="0" xfId="0" applyFont="1" applyAlignment="1">
      <alignment horizontal="right" vertical="center"/>
    </xf>
    <xf numFmtId="168" fontId="9" fillId="0" borderId="0" xfId="0" applyNumberFormat="1" applyFont="1" applyAlignment="1">
      <alignment horizontal="center" vertical="center"/>
    </xf>
    <xf numFmtId="164" fontId="12" fillId="5" borderId="0" xfId="0" applyFont="1" applyFill="1" applyAlignment="1">
      <alignment horizontal="center" vertical="center"/>
    </xf>
    <xf numFmtId="164" fontId="2" fillId="6" borderId="0" xfId="0" applyFont="1" applyFill="1" applyAlignment="1">
      <alignment horizontal="center" vertical="center" shrinkToFit="1"/>
    </xf>
    <xf numFmtId="164" fontId="2" fillId="6" borderId="0" xfId="0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9" fillId="6" borderId="0" xfId="0" applyFont="1" applyFill="1" applyAlignment="1">
      <alignment horizontal="center" vertical="center"/>
    </xf>
    <xf numFmtId="164" fontId="12" fillId="0" borderId="0" xfId="0" applyFont="1" applyAlignment="1">
      <alignment vertical="center"/>
    </xf>
    <xf numFmtId="168" fontId="7" fillId="6" borderId="0" xfId="0" applyNumberFormat="1" applyFont="1" applyFill="1" applyAlignment="1">
      <alignment horizontal="center" vertical="center"/>
    </xf>
    <xf numFmtId="168" fontId="6" fillId="6" borderId="0" xfId="0" applyNumberFormat="1" applyFont="1" applyFill="1" applyAlignment="1">
      <alignment horizontal="center" vertical="center"/>
    </xf>
    <xf numFmtId="168" fontId="6" fillId="4" borderId="0" xfId="0" applyNumberFormat="1" applyFont="1" applyFill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 applyProtection="1">
      <alignment horizontal="center" vertical="center"/>
      <protection locked="0"/>
    </xf>
    <xf numFmtId="167" fontId="2" fillId="2" borderId="4" xfId="0" applyNumberFormat="1" applyFont="1" applyFill="1" applyBorder="1" applyAlignment="1" applyProtection="1">
      <alignment horizontal="center" vertical="center"/>
      <protection locked="0"/>
    </xf>
    <xf numFmtId="168" fontId="7" fillId="6" borderId="3" xfId="0" applyNumberFormat="1" applyFont="1" applyFill="1" applyBorder="1" applyAlignment="1">
      <alignment horizontal="center" vertical="center"/>
    </xf>
    <xf numFmtId="168" fontId="7" fillId="6" borderId="4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Alignment="1" applyProtection="1">
      <alignment horizontal="left" vertical="center"/>
      <protection locked="0"/>
    </xf>
    <xf numFmtId="168" fontId="0" fillId="0" borderId="0" xfId="0" applyNumberFormat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4" fontId="2" fillId="0" borderId="0" xfId="0" applyFont="1" applyAlignment="1">
      <alignment horizontal="left" vertical="center"/>
    </xf>
    <xf numFmtId="168" fontId="13" fillId="5" borderId="0" xfId="0" applyNumberFormat="1" applyFont="1" applyFill="1" applyAlignment="1">
      <alignment horizontal="center" vertical="center"/>
    </xf>
    <xf numFmtId="168" fontId="14" fillId="5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1" fontId="7" fillId="2" borderId="0" xfId="0" applyNumberFormat="1" applyFont="1" applyFill="1" applyAlignment="1">
      <alignment horizontal="center" vertical="center"/>
    </xf>
    <xf numFmtId="164" fontId="2" fillId="0" borderId="0" xfId="0" applyFont="1" applyAlignment="1">
      <alignment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1" fontId="2" fillId="0" borderId="0" xfId="0" applyNumberFormat="1" applyFont="1" applyAlignment="1">
      <alignment horizontal="center" vertical="center"/>
    </xf>
    <xf numFmtId="172" fontId="11" fillId="2" borderId="0" xfId="0" applyNumberFormat="1" applyFont="1" applyFill="1" applyAlignment="1" applyProtection="1">
      <alignment horizontal="center" vertical="center"/>
      <protection locked="0"/>
    </xf>
    <xf numFmtId="172" fontId="11" fillId="2" borderId="3" xfId="0" applyNumberFormat="1" applyFont="1" applyFill="1" applyBorder="1" applyAlignment="1" applyProtection="1">
      <alignment horizontal="center" vertical="center"/>
      <protection locked="0"/>
    </xf>
    <xf numFmtId="172" fontId="11" fillId="2" borderId="4" xfId="0" applyNumberFormat="1" applyFont="1" applyFill="1" applyBorder="1" applyAlignment="1" applyProtection="1">
      <alignment horizontal="center" vertical="center"/>
      <protection locked="0"/>
    </xf>
    <xf numFmtId="172" fontId="2" fillId="0" borderId="0" xfId="0" applyNumberFormat="1" applyFont="1" applyAlignment="1">
      <alignment horizontal="center" vertical="center"/>
    </xf>
    <xf numFmtId="172" fontId="2" fillId="0" borderId="3" xfId="0" applyNumberFormat="1" applyFont="1" applyBorder="1" applyAlignment="1">
      <alignment horizontal="center" vertical="center"/>
    </xf>
    <xf numFmtId="172" fontId="2" fillId="0" borderId="4" xfId="0" applyNumberFormat="1" applyFont="1" applyBorder="1" applyAlignment="1">
      <alignment horizontal="center" vertical="center"/>
    </xf>
    <xf numFmtId="172" fontId="8" fillId="2" borderId="0" xfId="0" applyNumberFormat="1" applyFont="1" applyFill="1" applyAlignment="1" applyProtection="1">
      <alignment horizontal="left" vertical="center"/>
      <protection locked="0"/>
    </xf>
    <xf numFmtId="173" fontId="2" fillId="2" borderId="0" xfId="0" applyNumberFormat="1" applyFont="1" applyFill="1" applyAlignment="1" applyProtection="1">
      <alignment horizontal="center" vertical="center"/>
      <protection locked="0"/>
    </xf>
    <xf numFmtId="173" fontId="2" fillId="2" borderId="3" xfId="0" applyNumberFormat="1" applyFont="1" applyFill="1" applyBorder="1" applyAlignment="1" applyProtection="1">
      <alignment horizontal="center" vertical="center"/>
      <protection locked="0"/>
    </xf>
    <xf numFmtId="173" fontId="2" fillId="2" borderId="4" xfId="0" applyNumberFormat="1" applyFont="1" applyFill="1" applyBorder="1" applyAlignment="1" applyProtection="1">
      <alignment horizontal="center" vertical="center"/>
      <protection locked="0"/>
    </xf>
    <xf numFmtId="173" fontId="2" fillId="0" borderId="0" xfId="0" applyNumberFormat="1" applyFont="1" applyAlignment="1">
      <alignment horizontal="center" vertical="center"/>
    </xf>
    <xf numFmtId="173" fontId="2" fillId="0" borderId="3" xfId="0" applyNumberFormat="1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center" vertical="center"/>
    </xf>
    <xf numFmtId="173" fontId="2" fillId="4" borderId="0" xfId="0" applyNumberFormat="1" applyFont="1" applyFill="1" applyAlignment="1">
      <alignment horizontal="center" vertical="center"/>
    </xf>
    <xf numFmtId="173" fontId="2" fillId="2" borderId="0" xfId="0" applyNumberFormat="1" applyFont="1" applyFill="1" applyAlignment="1">
      <alignment horizontal="center" vertical="center"/>
    </xf>
    <xf numFmtId="174" fontId="8" fillId="2" borderId="0" xfId="0" applyNumberFormat="1" applyFont="1" applyFill="1" applyAlignment="1" applyProtection="1">
      <alignment horizontal="left" vertical="center"/>
      <protection locked="0"/>
    </xf>
    <xf numFmtId="175" fontId="2" fillId="2" borderId="0" xfId="0" applyNumberFormat="1" applyFont="1" applyFill="1" applyAlignment="1" applyProtection="1">
      <alignment horizontal="center" vertical="center"/>
      <protection locked="0"/>
    </xf>
    <xf numFmtId="175" fontId="2" fillId="0" borderId="0" xfId="0" applyNumberFormat="1" applyFont="1" applyAlignment="1">
      <alignment horizontal="center" vertical="center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6" fontId="2" fillId="2" borderId="4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8" fillId="2" borderId="0" xfId="0" applyNumberFormat="1" applyFont="1" applyFill="1" applyAlignment="1" applyProtection="1">
      <alignment horizontal="left" vertical="center"/>
      <protection locked="0"/>
    </xf>
    <xf numFmtId="175" fontId="8" fillId="2" borderId="0" xfId="0" applyNumberFormat="1" applyFont="1" applyFill="1" applyAlignment="1" applyProtection="1">
      <alignment horizontal="left" vertical="center"/>
      <protection locked="0"/>
    </xf>
    <xf numFmtId="177" fontId="8" fillId="2" borderId="0" xfId="0" applyNumberFormat="1" applyFont="1" applyFill="1" applyAlignment="1" applyProtection="1">
      <alignment horizontal="left" vertical="center"/>
      <protection locked="0"/>
    </xf>
    <xf numFmtId="177" fontId="2" fillId="2" borderId="0" xfId="0" applyNumberFormat="1" applyFont="1" applyFill="1" applyAlignment="1" applyProtection="1">
      <alignment horizontal="center" vertical="center"/>
      <protection locked="0"/>
    </xf>
    <xf numFmtId="177" fontId="2" fillId="2" borderId="3" xfId="0" applyNumberFormat="1" applyFont="1" applyFill="1" applyBorder="1" applyAlignment="1" applyProtection="1">
      <alignment horizontal="center" vertical="center"/>
      <protection locked="0"/>
    </xf>
    <xf numFmtId="177" fontId="2" fillId="2" borderId="4" xfId="0" applyNumberFormat="1" applyFont="1" applyFill="1" applyBorder="1" applyAlignment="1" applyProtection="1">
      <alignment horizontal="center" vertical="center"/>
      <protection locked="0"/>
    </xf>
    <xf numFmtId="177" fontId="2" fillId="4" borderId="0" xfId="0" applyNumberFormat="1" applyFont="1" applyFill="1" applyAlignment="1">
      <alignment horizontal="center" vertical="center"/>
    </xf>
    <xf numFmtId="177" fontId="11" fillId="2" borderId="0" xfId="0" applyNumberFormat="1" applyFont="1" applyFill="1" applyAlignment="1" applyProtection="1">
      <alignment horizontal="center" vertical="center"/>
      <protection locked="0"/>
    </xf>
    <xf numFmtId="177" fontId="11" fillId="2" borderId="3" xfId="0" applyNumberFormat="1" applyFont="1" applyFill="1" applyBorder="1" applyAlignment="1" applyProtection="1">
      <alignment horizontal="center" vertical="center"/>
      <protection locked="0"/>
    </xf>
    <xf numFmtId="177" fontId="11" fillId="2" borderId="4" xfId="0" applyNumberFormat="1" applyFont="1" applyFill="1" applyBorder="1" applyAlignment="1" applyProtection="1">
      <alignment horizontal="center" vertical="center"/>
      <protection locked="0"/>
    </xf>
    <xf numFmtId="177" fontId="15" fillId="2" borderId="0" xfId="0" applyNumberFormat="1" applyFont="1" applyFill="1" applyAlignment="1" applyProtection="1">
      <alignment horizontal="center" vertical="center"/>
      <protection locked="0"/>
    </xf>
    <xf numFmtId="177" fontId="2" fillId="0" borderId="0" xfId="0" applyNumberFormat="1" applyFont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8" fontId="8" fillId="2" borderId="0" xfId="0" applyNumberFormat="1" applyFont="1" applyFill="1" applyAlignment="1" applyProtection="1">
      <alignment horizontal="left" vertical="center"/>
      <protection locked="0"/>
    </xf>
    <xf numFmtId="179" fontId="8" fillId="2" borderId="0" xfId="0" applyNumberFormat="1" applyFont="1" applyFill="1" applyAlignment="1" applyProtection="1">
      <alignment horizontal="left" vertical="center"/>
      <protection locked="0"/>
    </xf>
    <xf numFmtId="179" fontId="2" fillId="2" borderId="0" xfId="0" applyNumberFormat="1" applyFont="1" applyFill="1" applyAlignment="1" applyProtection="1">
      <alignment horizontal="center" vertical="center"/>
      <protection locked="0"/>
    </xf>
    <xf numFmtId="179" fontId="2" fillId="2" borderId="3" xfId="0" applyNumberFormat="1" applyFont="1" applyFill="1" applyBorder="1" applyAlignment="1" applyProtection="1">
      <alignment horizontal="center" vertical="center"/>
      <protection locked="0"/>
    </xf>
    <xf numFmtId="179" fontId="2" fillId="2" borderId="4" xfId="0" applyNumberFormat="1" applyFont="1" applyFill="1" applyBorder="1" applyAlignment="1" applyProtection="1">
      <alignment horizontal="center" vertical="center"/>
      <protection locked="0"/>
    </xf>
    <xf numFmtId="179" fontId="2" fillId="4" borderId="0" xfId="0" applyNumberFormat="1" applyFont="1" applyFill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64" fontId="11" fillId="0" borderId="0" xfId="0" applyFont="1" applyAlignment="1">
      <alignment horizontal="center" vertical="center"/>
    </xf>
    <xf numFmtId="165" fontId="11" fillId="0" borderId="0" xfId="0" applyNumberFormat="1" applyFont="1" applyAlignment="1" applyProtection="1">
      <alignment horizontal="center" vertical="center"/>
      <protection locked="0"/>
    </xf>
    <xf numFmtId="1" fontId="11" fillId="0" borderId="0" xfId="0" applyNumberFormat="1" applyFont="1" applyAlignment="1" applyProtection="1">
      <alignment horizontal="center" vertical="center"/>
      <protection locked="0"/>
    </xf>
    <xf numFmtId="172" fontId="11" fillId="4" borderId="0" xfId="0" applyNumberFormat="1" applyFont="1" applyFill="1" applyAlignment="1">
      <alignment horizontal="center" vertical="center"/>
    </xf>
    <xf numFmtId="168" fontId="16" fillId="4" borderId="0" xfId="0" applyNumberFormat="1" applyFont="1" applyFill="1" applyAlignment="1">
      <alignment horizontal="center" vertical="center"/>
    </xf>
    <xf numFmtId="172" fontId="11" fillId="2" borderId="0" xfId="0" applyNumberFormat="1" applyFont="1" applyFill="1" applyAlignment="1">
      <alignment horizontal="center" vertical="center"/>
    </xf>
    <xf numFmtId="165" fontId="11" fillId="2" borderId="0" xfId="0" applyNumberFormat="1" applyFont="1" applyFill="1" applyAlignment="1" applyProtection="1">
      <alignment horizontal="center" vertical="center"/>
      <protection locked="0"/>
    </xf>
    <xf numFmtId="164" fontId="11" fillId="0" borderId="0" xfId="0" applyFont="1" applyAlignment="1">
      <alignment horizontal="left" vertical="center"/>
    </xf>
    <xf numFmtId="2" fontId="11" fillId="0" borderId="0" xfId="0" applyNumberFormat="1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75" fontId="2" fillId="2" borderId="3" xfId="0" applyNumberFormat="1" applyFont="1" applyFill="1" applyBorder="1" applyAlignment="1" applyProtection="1">
      <alignment horizontal="center" vertical="center"/>
      <protection locked="0"/>
    </xf>
    <xf numFmtId="175" fontId="2" fillId="2" borderId="4" xfId="0" applyNumberFormat="1" applyFont="1" applyFill="1" applyBorder="1" applyAlignment="1" applyProtection="1">
      <alignment horizontal="center" vertical="center"/>
      <protection locked="0"/>
    </xf>
    <xf numFmtId="175" fontId="2" fillId="0" borderId="3" xfId="0" applyNumberFormat="1" applyFont="1" applyBorder="1" applyAlignment="1">
      <alignment horizontal="center" vertical="center"/>
    </xf>
    <xf numFmtId="175" fontId="2" fillId="0" borderId="4" xfId="0" applyNumberFormat="1" applyFont="1" applyBorder="1" applyAlignment="1">
      <alignment horizontal="center" vertical="center"/>
    </xf>
    <xf numFmtId="168" fontId="6" fillId="6" borderId="0" xfId="0" applyNumberFormat="1" applyFont="1" applyFill="1" applyAlignment="1">
      <alignment horizontal="center" vertical="center" shrinkToFit="1"/>
    </xf>
    <xf numFmtId="168" fontId="2" fillId="2" borderId="0" xfId="0" applyNumberFormat="1" applyFont="1" applyFill="1" applyAlignment="1" applyProtection="1">
      <alignment horizontal="center" vertical="center"/>
      <protection locked="0"/>
    </xf>
    <xf numFmtId="168" fontId="2" fillId="2" borderId="3" xfId="0" applyNumberFormat="1" applyFont="1" applyFill="1" applyBorder="1" applyAlignment="1" applyProtection="1">
      <alignment horizontal="center" vertical="center"/>
      <protection locked="0"/>
    </xf>
    <xf numFmtId="168" fontId="2" fillId="2" borderId="4" xfId="0" applyNumberFormat="1" applyFont="1" applyFill="1" applyBorder="1" applyAlignment="1" applyProtection="1">
      <alignment horizontal="center" vertical="center"/>
      <protection locked="0"/>
    </xf>
    <xf numFmtId="168" fontId="2" fillId="4" borderId="0" xfId="0" applyNumberFormat="1" applyFont="1" applyFill="1" applyAlignment="1">
      <alignment horizontal="center" vertical="center"/>
    </xf>
    <xf numFmtId="168" fontId="2" fillId="0" borderId="3" xfId="0" applyNumberFormat="1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 vertical="center"/>
    </xf>
    <xf numFmtId="168" fontId="12" fillId="0" borderId="0" xfId="0" applyNumberFormat="1" applyFont="1" applyAlignment="1">
      <alignment vertical="center"/>
    </xf>
    <xf numFmtId="168" fontId="17" fillId="0" borderId="0" xfId="0" applyNumberFormat="1" applyFont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0" fontId="0" fillId="0" borderId="0" xfId="0" applyNumberFormat="1" applyAlignment="1">
      <alignment horizontal="center" vertical="center"/>
    </xf>
    <xf numFmtId="185" fontId="2" fillId="2" borderId="0" xfId="0" applyNumberFormat="1" applyFont="1" applyFill="1" applyAlignment="1" applyProtection="1">
      <alignment horizontal="center" vertical="center"/>
      <protection locked="0"/>
    </xf>
    <xf numFmtId="185" fontId="2" fillId="2" borderId="3" xfId="0" applyNumberFormat="1" applyFont="1" applyFill="1" applyBorder="1" applyAlignment="1" applyProtection="1">
      <alignment horizontal="center" vertical="center"/>
      <protection locked="0"/>
    </xf>
    <xf numFmtId="185" fontId="2" fillId="2" borderId="4" xfId="0" applyNumberFormat="1" applyFont="1" applyFill="1" applyBorder="1" applyAlignment="1" applyProtection="1">
      <alignment horizontal="center" vertical="center"/>
      <protection locked="0"/>
    </xf>
    <xf numFmtId="185" fontId="2" fillId="4" borderId="0" xfId="0" applyNumberFormat="1" applyFont="1" applyFill="1" applyAlignment="1">
      <alignment horizontal="center" vertical="center"/>
    </xf>
    <xf numFmtId="185" fontId="11" fillId="2" borderId="0" xfId="0" applyNumberFormat="1" applyFont="1" applyFill="1" applyAlignment="1" applyProtection="1">
      <alignment horizontal="center" vertical="center"/>
      <protection locked="0"/>
    </xf>
    <xf numFmtId="185" fontId="11" fillId="2" borderId="3" xfId="0" applyNumberFormat="1" applyFont="1" applyFill="1" applyBorder="1" applyAlignment="1" applyProtection="1">
      <alignment horizontal="center" vertical="center"/>
      <protection locked="0"/>
    </xf>
    <xf numFmtId="185" fontId="11" fillId="2" borderId="4" xfId="0" applyNumberFormat="1" applyFont="1" applyFill="1" applyBorder="1" applyAlignment="1" applyProtection="1">
      <alignment horizontal="center" vertical="center"/>
      <protection locked="0"/>
    </xf>
    <xf numFmtId="185" fontId="15" fillId="2" borderId="0" xfId="0" applyNumberFormat="1" applyFont="1" applyFill="1" applyAlignment="1" applyProtection="1">
      <alignment horizontal="center" vertical="center"/>
      <protection locked="0"/>
    </xf>
    <xf numFmtId="185" fontId="2" fillId="0" borderId="0" xfId="0" applyNumberFormat="1" applyFont="1" applyAlignment="1">
      <alignment horizontal="center" vertical="center"/>
    </xf>
    <xf numFmtId="185" fontId="2" fillId="0" borderId="3" xfId="0" applyNumberFormat="1" applyFont="1" applyBorder="1" applyAlignment="1">
      <alignment horizontal="center" vertical="center"/>
    </xf>
    <xf numFmtId="185" fontId="2" fillId="0" borderId="4" xfId="0" applyNumberFormat="1" applyFont="1" applyBorder="1" applyAlignment="1">
      <alignment horizontal="center" vertical="center"/>
    </xf>
    <xf numFmtId="185" fontId="8" fillId="2" borderId="0" xfId="0" applyNumberFormat="1" applyFont="1" applyFill="1" applyAlignment="1" applyProtection="1">
      <alignment horizontal="left" vertical="center"/>
      <protection locked="0"/>
    </xf>
    <xf numFmtId="2" fontId="2" fillId="0" borderId="0" xfId="0" applyNumberFormat="1" applyFont="1" applyAlignment="1">
      <alignment horizontal="center" vertical="center" wrapText="1"/>
    </xf>
    <xf numFmtId="186" fontId="2" fillId="2" borderId="0" xfId="0" applyNumberFormat="1" applyFont="1" applyFill="1" applyAlignment="1" applyProtection="1">
      <alignment horizontal="center" vertical="center"/>
      <protection locked="0"/>
    </xf>
    <xf numFmtId="186" fontId="2" fillId="2" borderId="3" xfId="0" applyNumberFormat="1" applyFont="1" applyFill="1" applyBorder="1" applyAlignment="1" applyProtection="1">
      <alignment horizontal="center" vertical="center"/>
      <protection locked="0"/>
    </xf>
    <xf numFmtId="186" fontId="2" fillId="2" borderId="4" xfId="0" applyNumberFormat="1" applyFont="1" applyFill="1" applyBorder="1" applyAlignment="1" applyProtection="1">
      <alignment horizontal="center" vertical="center"/>
      <protection locked="0"/>
    </xf>
    <xf numFmtId="186" fontId="2" fillId="4" borderId="0" xfId="0" applyNumberFormat="1" applyFont="1" applyFill="1" applyAlignment="1">
      <alignment horizontal="center" vertical="center"/>
    </xf>
    <xf numFmtId="186" fontId="2" fillId="0" borderId="0" xfId="0" applyNumberFormat="1" applyFont="1" applyAlignment="1">
      <alignment horizontal="center" vertical="center"/>
    </xf>
    <xf numFmtId="186" fontId="2" fillId="0" borderId="3" xfId="0" applyNumberFormat="1" applyFont="1" applyBorder="1" applyAlignment="1">
      <alignment horizontal="center" vertical="center"/>
    </xf>
    <xf numFmtId="186" fontId="2" fillId="0" borderId="4" xfId="0" applyNumberFormat="1" applyFont="1" applyBorder="1" applyAlignment="1">
      <alignment horizontal="center" vertical="center"/>
    </xf>
    <xf numFmtId="186" fontId="8" fillId="2" borderId="0" xfId="0" applyNumberFormat="1" applyFont="1" applyFill="1" applyAlignment="1" applyProtection="1">
      <alignment horizontal="left" vertical="center"/>
      <protection locked="0"/>
    </xf>
    <xf numFmtId="187" fontId="2" fillId="0" borderId="0" xfId="0" applyNumberFormat="1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189" fontId="8" fillId="2" borderId="0" xfId="0" applyNumberFormat="1" applyFont="1" applyFill="1" applyAlignment="1" applyProtection="1">
      <alignment horizontal="left" vertical="center"/>
      <protection locked="0"/>
    </xf>
    <xf numFmtId="189" fontId="2" fillId="2" borderId="0" xfId="0" applyNumberFormat="1" applyFont="1" applyFill="1" applyAlignment="1" applyProtection="1">
      <alignment horizontal="center" vertical="center"/>
      <protection locked="0"/>
    </xf>
    <xf numFmtId="189" fontId="2" fillId="2" borderId="3" xfId="0" applyNumberFormat="1" applyFont="1" applyFill="1" applyBorder="1" applyAlignment="1" applyProtection="1">
      <alignment horizontal="center" vertical="center"/>
      <protection locked="0"/>
    </xf>
    <xf numFmtId="189" fontId="2" fillId="2" borderId="4" xfId="0" applyNumberFormat="1" applyFont="1" applyFill="1" applyBorder="1" applyAlignment="1" applyProtection="1">
      <alignment horizontal="center" vertical="center"/>
      <protection locked="0"/>
    </xf>
    <xf numFmtId="189" fontId="2" fillId="4" borderId="0" xfId="0" applyNumberFormat="1" applyFont="1" applyFill="1" applyAlignment="1">
      <alignment horizontal="center" vertical="center"/>
    </xf>
    <xf numFmtId="189" fontId="2" fillId="0" borderId="0" xfId="0" applyNumberFormat="1" applyFont="1" applyAlignment="1">
      <alignment horizontal="center" vertical="center"/>
    </xf>
    <xf numFmtId="189" fontId="2" fillId="0" borderId="3" xfId="0" applyNumberFormat="1" applyFont="1" applyBorder="1" applyAlignment="1">
      <alignment horizontal="center" vertical="center"/>
    </xf>
    <xf numFmtId="189" fontId="2" fillId="0" borderId="4" xfId="0" applyNumberFormat="1" applyFont="1" applyBorder="1" applyAlignment="1">
      <alignment horizontal="center" vertical="center"/>
    </xf>
    <xf numFmtId="190" fontId="8" fillId="2" borderId="0" xfId="0" applyNumberFormat="1" applyFont="1" applyFill="1" applyAlignment="1" applyProtection="1">
      <alignment horizontal="left" vertical="center"/>
      <protection locked="0"/>
    </xf>
    <xf numFmtId="190" fontId="2" fillId="2" borderId="0" xfId="0" applyNumberFormat="1" applyFont="1" applyFill="1" applyAlignment="1" applyProtection="1">
      <alignment horizontal="center" vertical="center"/>
      <protection locked="0"/>
    </xf>
    <xf numFmtId="190" fontId="2" fillId="2" borderId="3" xfId="0" applyNumberFormat="1" applyFont="1" applyFill="1" applyBorder="1" applyAlignment="1" applyProtection="1">
      <alignment horizontal="center" vertical="center"/>
      <protection locked="0"/>
    </xf>
    <xf numFmtId="190" fontId="2" fillId="2" borderId="4" xfId="0" applyNumberFormat="1" applyFont="1" applyFill="1" applyBorder="1" applyAlignment="1" applyProtection="1">
      <alignment horizontal="center" vertical="center"/>
      <protection locked="0"/>
    </xf>
    <xf numFmtId="190" fontId="2" fillId="4" borderId="0" xfId="0" applyNumberFormat="1" applyFont="1" applyFill="1" applyAlignment="1">
      <alignment horizontal="center" vertical="center"/>
    </xf>
    <xf numFmtId="190" fontId="2" fillId="0" borderId="0" xfId="0" applyNumberFormat="1" applyFont="1" applyAlignment="1">
      <alignment horizontal="center" vertical="center"/>
    </xf>
    <xf numFmtId="190" fontId="2" fillId="0" borderId="3" xfId="0" applyNumberFormat="1" applyFont="1" applyBorder="1" applyAlignment="1">
      <alignment horizontal="center" vertical="center"/>
    </xf>
    <xf numFmtId="190" fontId="2" fillId="0" borderId="4" xfId="0" applyNumberFormat="1" applyFont="1" applyBorder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 wrapText="1"/>
    </xf>
    <xf numFmtId="1" fontId="6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vertical="center" wrapText="1"/>
    </xf>
    <xf numFmtId="1" fontId="6" fillId="3" borderId="0" xfId="0" applyNumberFormat="1" applyFont="1" applyFill="1" applyAlignment="1">
      <alignment vertical="center"/>
    </xf>
    <xf numFmtId="1" fontId="6" fillId="3" borderId="4" xfId="0" applyNumberFormat="1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vertical="center"/>
    </xf>
    <xf numFmtId="1" fontId="6" fillId="3" borderId="2" xfId="0" applyNumberFormat="1" applyFont="1" applyFill="1" applyBorder="1" applyAlignment="1">
      <alignment vertical="center"/>
    </xf>
    <xf numFmtId="1" fontId="6" fillId="3" borderId="3" xfId="0" applyNumberFormat="1" applyFont="1" applyFill="1" applyBorder="1" applyAlignment="1">
      <alignment vertical="center" wrapText="1"/>
    </xf>
    <xf numFmtId="164" fontId="22" fillId="2" borderId="0" xfId="0" applyFont="1" applyFill="1" applyAlignment="1">
      <alignment horizontal="center" vertical="center"/>
    </xf>
    <xf numFmtId="1" fontId="22" fillId="2" borderId="0" xfId="0" applyNumberFormat="1" applyFont="1" applyFill="1" applyAlignment="1">
      <alignment horizontal="center" vertical="center"/>
    </xf>
    <xf numFmtId="168" fontId="22" fillId="2" borderId="0" xfId="0" applyNumberFormat="1" applyFont="1" applyFill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164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68" fontId="22" fillId="0" borderId="0" xfId="0" applyNumberFormat="1" applyFont="1" applyAlignment="1">
      <alignment horizontal="center" vertical="center"/>
    </xf>
    <xf numFmtId="168" fontId="20" fillId="0" borderId="0" xfId="0" applyNumberFormat="1" applyFont="1" applyAlignment="1">
      <alignment horizontal="center" vertical="center"/>
    </xf>
    <xf numFmtId="168" fontId="23" fillId="0" borderId="0" xfId="0" applyNumberFormat="1" applyFont="1" applyAlignment="1">
      <alignment horizontal="center" vertical="center"/>
    </xf>
    <xf numFmtId="164" fontId="20" fillId="6" borderId="0" xfId="0" applyFont="1" applyFill="1" applyAlignment="1">
      <alignment horizontal="left" vertical="center"/>
    </xf>
    <xf numFmtId="1" fontId="20" fillId="6" borderId="0" xfId="0" applyNumberFormat="1" applyFont="1" applyFill="1" applyAlignment="1">
      <alignment horizontal="center" vertical="center"/>
    </xf>
    <xf numFmtId="168" fontId="20" fillId="6" borderId="0" xfId="0" applyNumberFormat="1" applyFont="1" applyFill="1" applyAlignment="1">
      <alignment horizontal="center" vertical="center"/>
    </xf>
    <xf numFmtId="164" fontId="20" fillId="7" borderId="0" xfId="0" applyFont="1" applyFill="1" applyAlignment="1">
      <alignment horizontal="left" vertical="center"/>
    </xf>
    <xf numFmtId="170" fontId="12" fillId="7" borderId="0" xfId="0" applyNumberFormat="1" applyFont="1" applyFill="1" applyAlignment="1">
      <alignment horizontal="center" vertical="center"/>
    </xf>
    <xf numFmtId="168" fontId="12" fillId="7" borderId="0" xfId="0" applyNumberFormat="1" applyFont="1" applyFill="1" applyAlignment="1">
      <alignment horizontal="center" vertical="center"/>
    </xf>
    <xf numFmtId="192" fontId="8" fillId="2" borderId="0" xfId="0" applyNumberFormat="1" applyFont="1" applyFill="1" applyAlignment="1" applyProtection="1">
      <alignment horizontal="left" vertical="center"/>
      <protection locked="0"/>
    </xf>
    <xf numFmtId="192" fontId="2" fillId="2" borderId="0" xfId="0" applyNumberFormat="1" applyFont="1" applyFill="1" applyAlignment="1" applyProtection="1">
      <alignment horizontal="center" vertical="center"/>
      <protection locked="0"/>
    </xf>
    <xf numFmtId="192" fontId="2" fillId="2" borderId="3" xfId="0" applyNumberFormat="1" applyFont="1" applyFill="1" applyBorder="1" applyAlignment="1" applyProtection="1">
      <alignment horizontal="center" vertical="center"/>
      <protection locked="0"/>
    </xf>
    <xf numFmtId="192" fontId="2" fillId="2" borderId="4" xfId="0" applyNumberFormat="1" applyFont="1" applyFill="1" applyBorder="1" applyAlignment="1" applyProtection="1">
      <alignment horizontal="center" vertical="center"/>
      <protection locked="0"/>
    </xf>
    <xf numFmtId="192" fontId="2" fillId="4" borderId="0" xfId="0" applyNumberFormat="1" applyFont="1" applyFill="1" applyAlignment="1">
      <alignment horizontal="center" vertical="center"/>
    </xf>
    <xf numFmtId="192" fontId="2" fillId="0" borderId="0" xfId="0" applyNumberFormat="1" applyFont="1" applyAlignment="1">
      <alignment horizontal="center" vertical="center"/>
    </xf>
    <xf numFmtId="192" fontId="2" fillId="0" borderId="3" xfId="0" applyNumberFormat="1" applyFont="1" applyBorder="1" applyAlignment="1">
      <alignment horizontal="center" vertical="center"/>
    </xf>
    <xf numFmtId="192" fontId="2" fillId="0" borderId="4" xfId="0" applyNumberFormat="1" applyFont="1" applyBorder="1" applyAlignment="1">
      <alignment horizontal="center" vertical="center"/>
    </xf>
    <xf numFmtId="193" fontId="2" fillId="0" borderId="0" xfId="0" applyNumberFormat="1" applyFont="1" applyAlignment="1">
      <alignment horizontal="center" vertical="center"/>
    </xf>
    <xf numFmtId="194" fontId="8" fillId="2" borderId="0" xfId="0" applyNumberFormat="1" applyFont="1" applyFill="1" applyAlignment="1" applyProtection="1">
      <alignment horizontal="left" vertical="center"/>
      <protection locked="0"/>
    </xf>
    <xf numFmtId="194" fontId="2" fillId="2" borderId="0" xfId="0" applyNumberFormat="1" applyFont="1" applyFill="1" applyAlignment="1" applyProtection="1">
      <alignment horizontal="center" vertical="center"/>
      <protection locked="0"/>
    </xf>
    <xf numFmtId="194" fontId="2" fillId="2" borderId="3" xfId="0" applyNumberFormat="1" applyFont="1" applyFill="1" applyBorder="1" applyAlignment="1" applyProtection="1">
      <alignment horizontal="center" vertical="center"/>
      <protection locked="0"/>
    </xf>
    <xf numFmtId="194" fontId="2" fillId="2" borderId="4" xfId="0" applyNumberFormat="1" applyFont="1" applyFill="1" applyBorder="1" applyAlignment="1" applyProtection="1">
      <alignment horizontal="center" vertical="center"/>
      <protection locked="0"/>
    </xf>
    <xf numFmtId="194" fontId="2" fillId="4" borderId="0" xfId="0" applyNumberFormat="1" applyFont="1" applyFill="1" applyAlignment="1">
      <alignment horizontal="center" vertical="center"/>
    </xf>
    <xf numFmtId="194" fontId="2" fillId="0" borderId="0" xfId="0" applyNumberFormat="1" applyFont="1" applyAlignment="1">
      <alignment horizontal="center" vertical="center"/>
    </xf>
    <xf numFmtId="194" fontId="2" fillId="0" borderId="3" xfId="0" applyNumberFormat="1" applyFont="1" applyBorder="1" applyAlignment="1">
      <alignment horizontal="center" vertical="center"/>
    </xf>
    <xf numFmtId="194" fontId="2" fillId="0" borderId="4" xfId="0" applyNumberFormat="1" applyFont="1" applyBorder="1" applyAlignment="1">
      <alignment horizontal="center" vertical="center"/>
    </xf>
    <xf numFmtId="195" fontId="2" fillId="2" borderId="0" xfId="0" applyNumberFormat="1" applyFont="1" applyFill="1" applyAlignment="1" applyProtection="1">
      <alignment horizontal="center" vertical="center"/>
      <protection locked="0"/>
    </xf>
    <xf numFmtId="195" fontId="2" fillId="0" borderId="0" xfId="0" applyNumberFormat="1" applyFont="1" applyAlignment="1">
      <alignment horizontal="center" vertical="center"/>
    </xf>
    <xf numFmtId="196" fontId="2" fillId="2" borderId="0" xfId="0" applyNumberFormat="1" applyFont="1" applyFill="1" applyAlignment="1" applyProtection="1">
      <alignment horizontal="center" vertical="center"/>
      <protection locked="0"/>
    </xf>
    <xf numFmtId="196" fontId="2" fillId="2" borderId="3" xfId="0" applyNumberFormat="1" applyFont="1" applyFill="1" applyBorder="1" applyAlignment="1" applyProtection="1">
      <alignment horizontal="center" vertical="center"/>
      <protection locked="0"/>
    </xf>
    <xf numFmtId="196" fontId="2" fillId="2" borderId="4" xfId="0" applyNumberFormat="1" applyFont="1" applyFill="1" applyBorder="1" applyAlignment="1" applyProtection="1">
      <alignment horizontal="center" vertical="center"/>
      <protection locked="0"/>
    </xf>
    <xf numFmtId="196" fontId="2" fillId="4" borderId="0" xfId="0" applyNumberFormat="1" applyFont="1" applyFill="1" applyAlignment="1">
      <alignment horizontal="center" vertical="center"/>
    </xf>
    <xf numFmtId="196" fontId="2" fillId="0" borderId="0" xfId="0" applyNumberFormat="1" applyFont="1" applyAlignment="1">
      <alignment horizontal="center" vertical="center"/>
    </xf>
    <xf numFmtId="196" fontId="2" fillId="0" borderId="3" xfId="0" applyNumberFormat="1" applyFont="1" applyBorder="1" applyAlignment="1">
      <alignment horizontal="center" vertical="center"/>
    </xf>
    <xf numFmtId="196" fontId="2" fillId="0" borderId="4" xfId="0" applyNumberFormat="1" applyFont="1" applyBorder="1" applyAlignment="1">
      <alignment horizontal="center" vertical="center"/>
    </xf>
    <xf numFmtId="197" fontId="8" fillId="2" borderId="0" xfId="0" applyNumberFormat="1" applyFont="1" applyFill="1" applyAlignment="1" applyProtection="1">
      <alignment horizontal="left" vertical="center"/>
      <protection locked="0"/>
    </xf>
    <xf numFmtId="198" fontId="2" fillId="2" borderId="0" xfId="0" applyNumberFormat="1" applyFont="1" applyFill="1" applyAlignment="1" applyProtection="1">
      <alignment horizontal="center" vertical="center"/>
      <protection locked="0"/>
    </xf>
    <xf numFmtId="198" fontId="2" fillId="2" borderId="3" xfId="0" applyNumberFormat="1" applyFont="1" applyFill="1" applyBorder="1" applyAlignment="1" applyProtection="1">
      <alignment horizontal="center" vertical="center"/>
      <protection locked="0"/>
    </xf>
    <xf numFmtId="198" fontId="2" fillId="2" borderId="4" xfId="0" applyNumberFormat="1" applyFont="1" applyFill="1" applyBorder="1" applyAlignment="1" applyProtection="1">
      <alignment horizontal="center" vertical="center"/>
      <protection locked="0"/>
    </xf>
    <xf numFmtId="198" fontId="2" fillId="4" borderId="0" xfId="0" applyNumberFormat="1" applyFont="1" applyFill="1" applyAlignment="1">
      <alignment horizontal="center" vertical="center"/>
    </xf>
    <xf numFmtId="198" fontId="2" fillId="0" borderId="0" xfId="0" applyNumberFormat="1" applyFont="1" applyAlignment="1">
      <alignment horizontal="center" vertical="center"/>
    </xf>
    <xf numFmtId="198" fontId="2" fillId="0" borderId="3" xfId="0" applyNumberFormat="1" applyFont="1" applyBorder="1" applyAlignment="1">
      <alignment horizontal="center" vertical="center"/>
    </xf>
    <xf numFmtId="198" fontId="2" fillId="0" borderId="4" xfId="0" applyNumberFormat="1" applyFont="1" applyBorder="1" applyAlignment="1">
      <alignment horizontal="center" vertical="center"/>
    </xf>
    <xf numFmtId="199" fontId="2" fillId="2" borderId="0" xfId="0" applyNumberFormat="1" applyFont="1" applyFill="1" applyAlignment="1" applyProtection="1">
      <alignment horizontal="center" vertical="center"/>
      <protection locked="0"/>
    </xf>
    <xf numFmtId="199" fontId="2" fillId="0" borderId="0" xfId="0" applyNumberFormat="1" applyFont="1" applyAlignment="1">
      <alignment horizontal="center" vertical="center"/>
    </xf>
    <xf numFmtId="200" fontId="8" fillId="2" borderId="0" xfId="0" applyNumberFormat="1" applyFont="1" applyFill="1" applyAlignment="1" applyProtection="1">
      <alignment horizontal="left" vertical="center"/>
      <protection locked="0"/>
    </xf>
    <xf numFmtId="200" fontId="2" fillId="2" borderId="0" xfId="0" applyNumberFormat="1" applyFont="1" applyFill="1" applyAlignment="1" applyProtection="1">
      <alignment horizontal="center" vertical="center"/>
      <protection locked="0"/>
    </xf>
    <xf numFmtId="200" fontId="2" fillId="2" borderId="3" xfId="0" applyNumberFormat="1" applyFont="1" applyFill="1" applyBorder="1" applyAlignment="1" applyProtection="1">
      <alignment horizontal="center" vertical="center"/>
      <protection locked="0"/>
    </xf>
    <xf numFmtId="200" fontId="2" fillId="2" borderId="4" xfId="0" applyNumberFormat="1" applyFont="1" applyFill="1" applyBorder="1" applyAlignment="1" applyProtection="1">
      <alignment horizontal="center" vertical="center"/>
      <protection locked="0"/>
    </xf>
    <xf numFmtId="200" fontId="2" fillId="4" borderId="0" xfId="0" applyNumberFormat="1" applyFont="1" applyFill="1" applyAlignment="1">
      <alignment horizontal="center" vertical="center"/>
    </xf>
    <xf numFmtId="200" fontId="2" fillId="0" borderId="0" xfId="0" applyNumberFormat="1" applyFont="1" applyAlignment="1">
      <alignment horizontal="center" vertical="center"/>
    </xf>
    <xf numFmtId="200" fontId="2" fillId="0" borderId="3" xfId="0" applyNumberFormat="1" applyFont="1" applyBorder="1" applyAlignment="1">
      <alignment horizontal="center" vertical="center"/>
    </xf>
    <xf numFmtId="200" fontId="2" fillId="0" borderId="4" xfId="0" applyNumberFormat="1" applyFont="1" applyBorder="1" applyAlignment="1">
      <alignment horizontal="center" vertical="center"/>
    </xf>
    <xf numFmtId="201" fontId="8" fillId="2" borderId="0" xfId="0" applyNumberFormat="1" applyFont="1" applyFill="1" applyAlignment="1" applyProtection="1">
      <alignment horizontal="left" vertical="center"/>
      <protection locked="0"/>
    </xf>
    <xf numFmtId="201" fontId="2" fillId="2" borderId="0" xfId="0" applyNumberFormat="1" applyFont="1" applyFill="1" applyAlignment="1" applyProtection="1">
      <alignment horizontal="center" vertical="center"/>
      <protection locked="0"/>
    </xf>
    <xf numFmtId="201" fontId="2" fillId="2" borderId="3" xfId="0" applyNumberFormat="1" applyFont="1" applyFill="1" applyBorder="1" applyAlignment="1" applyProtection="1">
      <alignment horizontal="center" vertical="center"/>
      <protection locked="0"/>
    </xf>
    <xf numFmtId="201" fontId="2" fillId="2" borderId="4" xfId="0" applyNumberFormat="1" applyFont="1" applyFill="1" applyBorder="1" applyAlignment="1" applyProtection="1">
      <alignment horizontal="center" vertical="center"/>
      <protection locked="0"/>
    </xf>
    <xf numFmtId="201" fontId="2" fillId="4" borderId="0" xfId="0" applyNumberFormat="1" applyFont="1" applyFill="1" applyAlignment="1">
      <alignment horizontal="center" vertical="center"/>
    </xf>
    <xf numFmtId="201" fontId="2" fillId="0" borderId="0" xfId="0" applyNumberFormat="1" applyFont="1" applyAlignment="1">
      <alignment horizontal="center" vertical="center"/>
    </xf>
    <xf numFmtId="201" fontId="2" fillId="0" borderId="3" xfId="0" applyNumberFormat="1" applyFont="1" applyBorder="1" applyAlignment="1">
      <alignment horizontal="center" vertical="center"/>
    </xf>
    <xf numFmtId="201" fontId="2" fillId="0" borderId="4" xfId="0" applyNumberFormat="1" applyFont="1" applyBorder="1" applyAlignment="1">
      <alignment horizontal="center" vertical="center"/>
    </xf>
    <xf numFmtId="197" fontId="2" fillId="0" borderId="0" xfId="0" applyNumberFormat="1" applyFont="1" applyAlignment="1">
      <alignment horizontal="center" vertical="center"/>
    </xf>
    <xf numFmtId="202" fontId="8" fillId="2" borderId="0" xfId="0" applyNumberFormat="1" applyFont="1" applyFill="1" applyAlignment="1" applyProtection="1">
      <alignment horizontal="left" vertical="center"/>
      <protection locked="0"/>
    </xf>
    <xf numFmtId="202" fontId="2" fillId="2" borderId="0" xfId="0" applyNumberFormat="1" applyFont="1" applyFill="1" applyAlignment="1" applyProtection="1">
      <alignment horizontal="center" vertical="center"/>
      <protection locked="0"/>
    </xf>
    <xf numFmtId="202" fontId="2" fillId="2" borderId="3" xfId="0" applyNumberFormat="1" applyFont="1" applyFill="1" applyBorder="1" applyAlignment="1" applyProtection="1">
      <alignment horizontal="center" vertical="center"/>
      <protection locked="0"/>
    </xf>
    <xf numFmtId="202" fontId="2" fillId="2" borderId="4" xfId="0" applyNumberFormat="1" applyFont="1" applyFill="1" applyBorder="1" applyAlignment="1" applyProtection="1">
      <alignment horizontal="center" vertical="center"/>
      <protection locked="0"/>
    </xf>
    <xf numFmtId="202" fontId="2" fillId="4" borderId="0" xfId="0" applyNumberFormat="1" applyFont="1" applyFill="1" applyAlignment="1">
      <alignment horizontal="center" vertical="center"/>
    </xf>
    <xf numFmtId="202" fontId="2" fillId="0" borderId="0" xfId="0" applyNumberFormat="1" applyFont="1" applyAlignment="1">
      <alignment horizontal="center" vertical="center"/>
    </xf>
    <xf numFmtId="202" fontId="2" fillId="0" borderId="3" xfId="0" applyNumberFormat="1" applyFont="1" applyBorder="1" applyAlignment="1">
      <alignment horizontal="center" vertical="center"/>
    </xf>
    <xf numFmtId="202" fontId="2" fillId="0" borderId="4" xfId="0" applyNumberFormat="1" applyFont="1" applyBorder="1" applyAlignment="1">
      <alignment horizontal="center" vertical="center"/>
    </xf>
    <xf numFmtId="203" fontId="8" fillId="2" borderId="0" xfId="0" applyNumberFormat="1" applyFont="1" applyFill="1" applyAlignment="1" applyProtection="1">
      <alignment horizontal="left" vertical="center"/>
      <protection locked="0"/>
    </xf>
    <xf numFmtId="203" fontId="2" fillId="2" borderId="0" xfId="0" applyNumberFormat="1" applyFont="1" applyFill="1" applyAlignment="1" applyProtection="1">
      <alignment horizontal="center" vertical="center"/>
      <protection locked="0"/>
    </xf>
    <xf numFmtId="203" fontId="2" fillId="2" borderId="3" xfId="0" applyNumberFormat="1" applyFont="1" applyFill="1" applyBorder="1" applyAlignment="1" applyProtection="1">
      <alignment horizontal="center" vertical="center"/>
      <protection locked="0"/>
    </xf>
    <xf numFmtId="203" fontId="2" fillId="2" borderId="4" xfId="0" applyNumberFormat="1" applyFont="1" applyFill="1" applyBorder="1" applyAlignment="1" applyProtection="1">
      <alignment horizontal="center" vertical="center"/>
      <protection locked="0"/>
    </xf>
    <xf numFmtId="203" fontId="2" fillId="4" borderId="0" xfId="0" applyNumberFormat="1" applyFont="1" applyFill="1" applyAlignment="1">
      <alignment horizontal="center" vertical="center"/>
    </xf>
    <xf numFmtId="203" fontId="2" fillId="0" borderId="0" xfId="0" applyNumberFormat="1" applyFont="1" applyAlignment="1">
      <alignment horizontal="center" vertical="center"/>
    </xf>
    <xf numFmtId="203" fontId="2" fillId="0" borderId="3" xfId="0" applyNumberFormat="1" applyFont="1" applyBorder="1" applyAlignment="1">
      <alignment horizontal="center" vertical="center"/>
    </xf>
    <xf numFmtId="203" fontId="2" fillId="0" borderId="4" xfId="0" applyNumberFormat="1" applyFont="1" applyBorder="1" applyAlignment="1">
      <alignment horizontal="center" vertical="center"/>
    </xf>
    <xf numFmtId="204" fontId="8" fillId="2" borderId="0" xfId="0" applyNumberFormat="1" applyFont="1" applyFill="1" applyAlignment="1" applyProtection="1">
      <alignment horizontal="left" vertical="center"/>
      <protection locked="0"/>
    </xf>
    <xf numFmtId="204" fontId="2" fillId="2" borderId="0" xfId="0" applyNumberFormat="1" applyFont="1" applyFill="1" applyAlignment="1" applyProtection="1">
      <alignment horizontal="center" vertical="center"/>
      <protection locked="0"/>
    </xf>
    <xf numFmtId="204" fontId="2" fillId="2" borderId="3" xfId="0" applyNumberFormat="1" applyFont="1" applyFill="1" applyBorder="1" applyAlignment="1" applyProtection="1">
      <alignment horizontal="center" vertical="center"/>
      <protection locked="0"/>
    </xf>
    <xf numFmtId="204" fontId="2" fillId="2" borderId="4" xfId="0" applyNumberFormat="1" applyFont="1" applyFill="1" applyBorder="1" applyAlignment="1" applyProtection="1">
      <alignment horizontal="center" vertical="center"/>
      <protection locked="0"/>
    </xf>
    <xf numFmtId="204" fontId="2" fillId="4" borderId="0" xfId="0" applyNumberFormat="1" applyFont="1" applyFill="1" applyAlignment="1">
      <alignment horizontal="center" vertical="center"/>
    </xf>
    <xf numFmtId="204" fontId="2" fillId="0" borderId="0" xfId="0" applyNumberFormat="1" applyFont="1" applyAlignment="1">
      <alignment horizontal="center" vertical="center"/>
    </xf>
    <xf numFmtId="204" fontId="2" fillId="0" borderId="3" xfId="0" applyNumberFormat="1" applyFont="1" applyBorder="1" applyAlignment="1">
      <alignment horizontal="center" vertical="center"/>
    </xf>
    <xf numFmtId="204" fontId="2" fillId="0" borderId="4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 wrapText="1"/>
    </xf>
    <xf numFmtId="196" fontId="6" fillId="2" borderId="0" xfId="0" applyNumberFormat="1" applyFont="1" applyFill="1" applyAlignment="1" applyProtection="1">
      <alignment horizontal="left" vertical="center"/>
      <protection locked="0"/>
    </xf>
    <xf numFmtId="168" fontId="2" fillId="2" borderId="0" xfId="0" applyNumberFormat="1" applyFont="1" applyFill="1" applyAlignment="1">
      <alignment horizontal="center" vertical="center"/>
    </xf>
    <xf numFmtId="1" fontId="2" fillId="7" borderId="0" xfId="0" applyNumberFormat="1" applyFont="1" applyFill="1" applyAlignment="1" applyProtection="1">
      <alignment horizontal="center" vertical="center"/>
      <protection locked="0"/>
    </xf>
    <xf numFmtId="1" fontId="11" fillId="7" borderId="0" xfId="0" applyNumberFormat="1" applyFont="1" applyFill="1" applyAlignment="1" applyProtection="1">
      <alignment horizontal="center" vertical="center"/>
      <protection locked="0"/>
    </xf>
    <xf numFmtId="1" fontId="2" fillId="2" borderId="0" xfId="0" applyNumberFormat="1" applyFont="1" applyFill="1" applyAlignment="1" applyProtection="1">
      <alignment horizontal="center" vertical="center"/>
      <protection locked="0"/>
    </xf>
    <xf numFmtId="191" fontId="2" fillId="2" borderId="0" xfId="0" applyNumberFormat="1" applyFont="1" applyFill="1" applyAlignment="1" applyProtection="1">
      <alignment horizontal="center" vertical="center"/>
      <protection locked="0"/>
    </xf>
    <xf numFmtId="191" fontId="2" fillId="2" borderId="3" xfId="0" applyNumberFormat="1" applyFont="1" applyFill="1" applyBorder="1" applyAlignment="1" applyProtection="1">
      <alignment horizontal="center" vertical="center"/>
      <protection locked="0"/>
    </xf>
    <xf numFmtId="191" fontId="2" fillId="2" borderId="4" xfId="0" applyNumberFormat="1" applyFont="1" applyFill="1" applyBorder="1" applyAlignment="1" applyProtection="1">
      <alignment horizontal="center" vertical="center"/>
      <protection locked="0"/>
    </xf>
    <xf numFmtId="191" fontId="2" fillId="4" borderId="0" xfId="0" applyNumberFormat="1" applyFont="1" applyFill="1" applyAlignment="1">
      <alignment horizontal="center" vertical="center"/>
    </xf>
    <xf numFmtId="191" fontId="2" fillId="0" borderId="0" xfId="0" applyNumberFormat="1" applyFont="1" applyAlignment="1">
      <alignment horizontal="center" vertical="center"/>
    </xf>
    <xf numFmtId="191" fontId="2" fillId="0" borderId="3" xfId="0" applyNumberFormat="1" applyFont="1" applyBorder="1" applyAlignment="1">
      <alignment horizontal="center" vertical="center"/>
    </xf>
    <xf numFmtId="191" fontId="2" fillId="0" borderId="4" xfId="0" applyNumberFormat="1" applyFont="1" applyBorder="1" applyAlignment="1">
      <alignment horizontal="center" vertical="center"/>
    </xf>
    <xf numFmtId="205" fontId="8" fillId="2" borderId="0" xfId="0" applyNumberFormat="1" applyFont="1" applyFill="1" applyAlignment="1" applyProtection="1">
      <alignment horizontal="left" vertical="center"/>
      <protection locked="0"/>
    </xf>
    <xf numFmtId="191" fontId="8" fillId="2" borderId="0" xfId="0" applyNumberFormat="1" applyFont="1" applyFill="1" applyAlignment="1" applyProtection="1">
      <alignment horizontal="left" vertical="center"/>
      <protection locked="0"/>
    </xf>
    <xf numFmtId="206" fontId="2" fillId="2" borderId="0" xfId="0" applyNumberFormat="1" applyFont="1" applyFill="1" applyAlignment="1" applyProtection="1">
      <alignment horizontal="center" vertical="center"/>
      <protection locked="0"/>
    </xf>
    <xf numFmtId="206" fontId="2" fillId="2" borderId="3" xfId="0" applyNumberFormat="1" applyFont="1" applyFill="1" applyBorder="1" applyAlignment="1" applyProtection="1">
      <alignment horizontal="center" vertical="center"/>
      <protection locked="0"/>
    </xf>
    <xf numFmtId="206" fontId="2" fillId="2" borderId="4" xfId="0" applyNumberFormat="1" applyFont="1" applyFill="1" applyBorder="1" applyAlignment="1" applyProtection="1">
      <alignment horizontal="center" vertical="center"/>
      <protection locked="0"/>
    </xf>
    <xf numFmtId="206" fontId="2" fillId="4" borderId="0" xfId="0" applyNumberFormat="1" applyFont="1" applyFill="1" applyAlignment="1">
      <alignment horizontal="center" vertical="center"/>
    </xf>
    <xf numFmtId="206" fontId="2" fillId="0" borderId="0" xfId="0" applyNumberFormat="1" applyFont="1" applyAlignment="1">
      <alignment horizontal="center" vertical="center"/>
    </xf>
    <xf numFmtId="206" fontId="2" fillId="0" borderId="3" xfId="0" applyNumberFormat="1" applyFont="1" applyBorder="1" applyAlignment="1">
      <alignment horizontal="center" vertical="center"/>
    </xf>
    <xf numFmtId="206" fontId="2" fillId="0" borderId="4" xfId="0" applyNumberFormat="1" applyFont="1" applyBorder="1" applyAlignment="1">
      <alignment horizontal="center" vertical="center"/>
    </xf>
    <xf numFmtId="198" fontId="6" fillId="2" borderId="0" xfId="0" applyNumberFormat="1" applyFont="1" applyFill="1" applyAlignment="1" applyProtection="1">
      <alignment horizontal="left" vertical="center"/>
      <protection locked="0"/>
    </xf>
    <xf numFmtId="164" fontId="26" fillId="8" borderId="0" xfId="0" applyFont="1" applyFill="1" applyAlignment="1">
      <alignment horizontal="left" vertical="center"/>
    </xf>
    <xf numFmtId="1" fontId="26" fillId="8" borderId="0" xfId="0" applyNumberFormat="1" applyFont="1" applyFill="1" applyAlignment="1">
      <alignment horizontal="center" vertical="center"/>
    </xf>
    <xf numFmtId="168" fontId="26" fillId="8" borderId="0" xfId="0" applyNumberFormat="1" applyFont="1" applyFill="1" applyAlignment="1">
      <alignment horizontal="center" vertical="center"/>
    </xf>
    <xf numFmtId="168" fontId="27" fillId="8" borderId="0" xfId="0" applyNumberFormat="1" applyFont="1" applyFill="1" applyAlignment="1">
      <alignment horizontal="center" vertical="center"/>
    </xf>
    <xf numFmtId="201" fontId="28" fillId="10" borderId="4" xfId="0" applyNumberFormat="1" applyFont="1" applyFill="1" applyBorder="1" applyAlignment="1" applyProtection="1">
      <alignment horizontal="center" vertical="center"/>
      <protection locked="0"/>
    </xf>
    <xf numFmtId="207" fontId="8" fillId="2" borderId="0" xfId="0" applyNumberFormat="1" applyFont="1" applyFill="1" applyAlignment="1" applyProtection="1">
      <alignment horizontal="left" vertical="center"/>
      <protection locked="0"/>
    </xf>
    <xf numFmtId="207" fontId="2" fillId="2" borderId="0" xfId="0" applyNumberFormat="1" applyFont="1" applyFill="1" applyAlignment="1" applyProtection="1">
      <alignment horizontal="center" vertical="center"/>
      <protection locked="0"/>
    </xf>
    <xf numFmtId="207" fontId="2" fillId="2" borderId="3" xfId="0" applyNumberFormat="1" applyFont="1" applyFill="1" applyBorder="1" applyAlignment="1" applyProtection="1">
      <alignment horizontal="center" vertical="center"/>
      <protection locked="0"/>
    </xf>
    <xf numFmtId="207" fontId="2" fillId="2" borderId="4" xfId="0" applyNumberFormat="1" applyFont="1" applyFill="1" applyBorder="1" applyAlignment="1" applyProtection="1">
      <alignment horizontal="center" vertical="center"/>
      <protection locked="0"/>
    </xf>
    <xf numFmtId="207" fontId="2" fillId="4" borderId="0" xfId="0" applyNumberFormat="1" applyFont="1" applyFill="1" applyAlignment="1">
      <alignment horizontal="center" vertical="center"/>
    </xf>
    <xf numFmtId="207" fontId="2" fillId="0" borderId="0" xfId="0" applyNumberFormat="1" applyFont="1" applyAlignment="1">
      <alignment horizontal="center" vertical="center"/>
    </xf>
    <xf numFmtId="207" fontId="2" fillId="0" borderId="3" xfId="0" applyNumberFormat="1" applyFont="1" applyBorder="1" applyAlignment="1">
      <alignment horizontal="center" vertical="center"/>
    </xf>
    <xf numFmtId="207" fontId="2" fillId="0" borderId="4" xfId="0" applyNumberFormat="1" applyFont="1" applyBorder="1" applyAlignment="1">
      <alignment horizontal="center" vertical="center"/>
    </xf>
    <xf numFmtId="207" fontId="2" fillId="2" borderId="0" xfId="0" applyNumberFormat="1" applyFont="1" applyFill="1" applyAlignment="1">
      <alignment horizontal="center" vertical="center"/>
    </xf>
    <xf numFmtId="208" fontId="2" fillId="2" borderId="0" xfId="0" applyNumberFormat="1" applyFont="1" applyFill="1" applyAlignment="1" applyProtection="1">
      <alignment horizontal="center" vertical="center"/>
      <protection locked="0"/>
    </xf>
    <xf numFmtId="208" fontId="2" fillId="2" borderId="0" xfId="0" applyNumberFormat="1" applyFont="1" applyFill="1" applyAlignment="1">
      <alignment horizontal="center" vertical="center"/>
    </xf>
    <xf numFmtId="208" fontId="2" fillId="2" borderId="3" xfId="0" applyNumberFormat="1" applyFont="1" applyFill="1" applyBorder="1" applyAlignment="1" applyProtection="1">
      <alignment horizontal="center" vertical="center"/>
      <protection locked="0"/>
    </xf>
    <xf numFmtId="208" fontId="2" fillId="2" borderId="4" xfId="0" applyNumberFormat="1" applyFont="1" applyFill="1" applyBorder="1" applyAlignment="1" applyProtection="1">
      <alignment horizontal="center" vertical="center"/>
      <protection locked="0"/>
    </xf>
    <xf numFmtId="208" fontId="2" fillId="4" borderId="0" xfId="0" applyNumberFormat="1" applyFont="1" applyFill="1" applyAlignment="1">
      <alignment horizontal="center" vertical="center"/>
    </xf>
    <xf numFmtId="208" fontId="2" fillId="0" borderId="0" xfId="0" applyNumberFormat="1" applyFont="1" applyAlignment="1">
      <alignment horizontal="center" vertical="center"/>
    </xf>
    <xf numFmtId="208" fontId="2" fillId="0" borderId="3" xfId="0" applyNumberFormat="1" applyFont="1" applyBorder="1" applyAlignment="1">
      <alignment horizontal="center" vertical="center"/>
    </xf>
    <xf numFmtId="208" fontId="2" fillId="0" borderId="4" xfId="0" applyNumberFormat="1" applyFont="1" applyBorder="1" applyAlignment="1">
      <alignment horizontal="center" vertical="center"/>
    </xf>
    <xf numFmtId="208" fontId="8" fillId="2" borderId="0" xfId="0" applyNumberFormat="1" applyFont="1" applyFill="1" applyAlignment="1" applyProtection="1">
      <alignment horizontal="left" vertical="center"/>
      <protection locked="0"/>
    </xf>
    <xf numFmtId="168" fontId="8" fillId="2" borderId="0" xfId="0" applyNumberFormat="1" applyFont="1" applyFill="1" applyAlignment="1" applyProtection="1">
      <alignment horizontal="left" vertical="center"/>
      <protection locked="0"/>
    </xf>
    <xf numFmtId="2" fontId="28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center" vertical="center" wrapText="1"/>
    </xf>
    <xf numFmtId="4" fontId="28" fillId="0" borderId="0" xfId="0" applyNumberFormat="1" applyFont="1" applyAlignment="1">
      <alignment horizontal="center" vertical="center"/>
    </xf>
    <xf numFmtId="204" fontId="2" fillId="2" borderId="0" xfId="0" applyNumberFormat="1" applyFont="1" applyFill="1" applyAlignment="1">
      <alignment horizontal="center" vertical="center"/>
    </xf>
    <xf numFmtId="204" fontId="28" fillId="10" borderId="0" xfId="0" applyNumberFormat="1" applyFont="1" applyFill="1" applyAlignment="1" applyProtection="1">
      <alignment horizontal="center" vertical="center"/>
      <protection locked="0"/>
    </xf>
    <xf numFmtId="168" fontId="6" fillId="0" borderId="0" xfId="0" applyNumberFormat="1" applyFont="1" applyAlignment="1">
      <alignment horizontal="center" vertical="center" wrapText="1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7" xfId="0" applyNumberFormat="1" applyFont="1" applyFill="1" applyBorder="1" applyAlignment="1">
      <alignment horizontal="center" vertical="center"/>
    </xf>
    <xf numFmtId="164" fontId="6" fillId="3" borderId="0" xfId="0" applyFont="1" applyFill="1" applyAlignment="1">
      <alignment horizontal="center" vertical="center" wrapText="1"/>
    </xf>
    <xf numFmtId="168" fontId="6" fillId="6" borderId="5" xfId="0" applyNumberFormat="1" applyFont="1" applyFill="1" applyBorder="1" applyAlignment="1">
      <alignment horizontal="center" vertical="center"/>
    </xf>
    <xf numFmtId="168" fontId="6" fillId="6" borderId="6" xfId="0" applyNumberFormat="1" applyFont="1" applyFill="1" applyBorder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 textRotation="90"/>
    </xf>
    <xf numFmtId="164" fontId="8" fillId="0" borderId="0" xfId="0" applyFont="1" applyAlignment="1">
      <alignment horizontal="right" vertical="center"/>
    </xf>
    <xf numFmtId="1" fontId="9" fillId="3" borderId="0" xfId="0" applyNumberFormat="1" applyFont="1" applyFill="1" applyAlignment="1">
      <alignment horizontal="center" vertical="center" textRotation="90"/>
    </xf>
    <xf numFmtId="164" fontId="6" fillId="3" borderId="0" xfId="0" applyFont="1" applyFill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25" fillId="9" borderId="0" xfId="0" applyNumberFormat="1" applyFont="1" applyFill="1" applyAlignment="1">
      <alignment horizontal="center" vertical="center" textRotation="90"/>
    </xf>
    <xf numFmtId="1" fontId="8" fillId="2" borderId="0" xfId="0" applyNumberFormat="1" applyFont="1" applyFill="1" applyAlignment="1" applyProtection="1">
      <alignment horizontal="left" vertical="center"/>
      <protection locked="0"/>
    </xf>
    <xf numFmtId="1" fontId="24" fillId="9" borderId="0" xfId="0" applyNumberFormat="1" applyFont="1" applyFill="1" applyAlignment="1">
      <alignment horizontal="center" vertical="center" textRotation="90"/>
    </xf>
    <xf numFmtId="164" fontId="24" fillId="9" borderId="0" xfId="0" applyFont="1" applyFill="1" applyAlignment="1">
      <alignment horizontal="center" vertical="center"/>
    </xf>
    <xf numFmtId="168" fontId="6" fillId="6" borderId="3" xfId="0" applyNumberFormat="1" applyFont="1" applyFill="1" applyBorder="1" applyAlignment="1">
      <alignment horizontal="center" vertical="center"/>
    </xf>
    <xf numFmtId="168" fontId="6" fillId="6" borderId="4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</cellXfs>
  <cellStyles count="3394"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 2" xfId="677" xr:uid="{00000000-0005-0000-0000-00004A000000}"/>
    <cellStyle name="Collegamento ipertestuale visitato" xfId="1" builtinId="9" hidden="1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Collegamento ipertestuale visitato" xfId="17" builtinId="9" hidden="1"/>
    <cellStyle name="Collegamento ipertestuale visitato" xfId="18" builtinId="9" hidden="1"/>
    <cellStyle name="Collegamento ipertestuale visitato" xfId="19" builtinId="9" hidden="1"/>
    <cellStyle name="Collegamento ipertestuale visitato" xfId="20" builtinId="9" hidden="1"/>
    <cellStyle name="Collegamento ipertestuale visitato" xfId="21" builtinId="9" hidden="1"/>
    <cellStyle name="Collegamento ipertestuale visitato" xfId="22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Collegamento ipertestuale visitato" xfId="37" builtinId="9" hidden="1"/>
    <cellStyle name="Collegamento ipertestuale visitato" xfId="38" builtinId="9" hidden="1"/>
    <cellStyle name="Collegamento ipertestuale visitato" xfId="39" builtinId="9" hidden="1"/>
    <cellStyle name="Collegamento ipertestuale visitato" xfId="40" builtinId="9" hidden="1"/>
    <cellStyle name="Collegamento ipertestuale visitato" xfId="41" builtinId="9" hidden="1"/>
    <cellStyle name="Collegamento ipertestuale visitato" xfId="42" builtinId="9" hidden="1"/>
    <cellStyle name="Collegamento ipertestuale visitato" xfId="43" builtinId="9" hidden="1"/>
    <cellStyle name="Collegamento ipertestuale visitato" xfId="44" builtinId="9" hidden="1"/>
    <cellStyle name="Collegamento ipertestuale visitato" xfId="45" builtinId="9" hidden="1"/>
    <cellStyle name="Collegamento ipertestuale visitato" xfId="46" builtinId="9" hidden="1"/>
    <cellStyle name="Collegamento ipertestuale visitato" xfId="47" builtinId="9" hidden="1"/>
    <cellStyle name="Collegamento ipertestuale visitato" xfId="48" builtinId="9" hidden="1"/>
    <cellStyle name="Collegamento ipertestuale visitato" xfId="49" builtinId="9" hidden="1"/>
    <cellStyle name="Collegamento ipertestuale visitato" xfId="50" builtinId="9" hidden="1"/>
    <cellStyle name="Collegamento ipertestuale visitato" xfId="51" builtinId="9" hidden="1"/>
    <cellStyle name="Collegamento ipertestuale visitato" xfId="52" builtinId="9" hidden="1"/>
    <cellStyle name="Collegamento ipertestuale visitato" xfId="53" builtinId="9" hidden="1"/>
    <cellStyle name="Collegamento ipertestuale visitato" xfId="54" builtinId="9" hidden="1"/>
    <cellStyle name="Collegamento ipertestuale visitato" xfId="55" builtinId="9" hidden="1"/>
    <cellStyle name="Collegamento ipertestuale visitato" xfId="56" builtinId="9" hidden="1"/>
    <cellStyle name="Collegamento ipertestuale visitato" xfId="57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1" builtinId="9" hidden="1"/>
    <cellStyle name="Collegamento ipertestuale visitato" xfId="62" builtinId="9" hidden="1"/>
    <cellStyle name="Collegamento ipertestuale visitato" xfId="63" builtinId="9" hidden="1"/>
    <cellStyle name="Collegamento ipertestuale visitato" xfId="64" builtinId="9" hidden="1"/>
    <cellStyle name="Collegamento ipertestuale visitato" xfId="65" builtinId="9" hidden="1"/>
    <cellStyle name="Collegamento ipertestuale visitato" xfId="66" builtinId="9" hidden="1"/>
    <cellStyle name="Collegamento ipertestuale visitato" xfId="67" builtinId="9" hidden="1"/>
    <cellStyle name="Collegamento ipertestuale visitato" xfId="68" builtinId="9" hidden="1"/>
    <cellStyle name="Collegamento ipertestuale visitato" xfId="69" builtinId="9" hidden="1"/>
    <cellStyle name="Collegamento ipertestuale visitato" xfId="70" builtinId="9" hidden="1"/>
    <cellStyle name="Collegamento ipertestuale visitato" xfId="71" builtinId="9" hidden="1"/>
    <cellStyle name="Collegamento ipertestuale visitato" xfId="72" builtinId="9" hidden="1"/>
    <cellStyle name="Collegamento ipertestuale visitato" xfId="73" builtinId="9" hidden="1"/>
    <cellStyle name="Collegamento ipertestuale visitato" xfId="74" builtinId="9" hidden="1"/>
    <cellStyle name="Collegamento ipertestuale visitato" xfId="75" builtinId="9" hidden="1"/>
    <cellStyle name="Collegamento ipertestuale visitato" xfId="76" builtinId="9" hidden="1"/>
    <cellStyle name="Collegamento ipertestuale visitato" xfId="77" builtinId="9" hidden="1"/>
    <cellStyle name="Collegamento ipertestuale visitato" xfId="78" builtinId="9" hidden="1"/>
    <cellStyle name="Collegamento ipertestuale visitato" xfId="79" builtinId="9" hidden="1"/>
    <cellStyle name="Collegamento ipertestuale visitato" xfId="80" builtinId="9" hidden="1"/>
    <cellStyle name="Collegamento ipertestuale visitato" xfId="81" builtinId="9" hidden="1"/>
    <cellStyle name="Collegamento ipertestuale visitato" xfId="82" builtinId="9" hidden="1"/>
    <cellStyle name="Collegamento ipertestuale visitato" xfId="83" builtinId="9" hidden="1"/>
    <cellStyle name="Collegamento ipertestuale visitato" xfId="84" builtinId="9" hidden="1"/>
    <cellStyle name="Collegamento ipertestuale visitato" xfId="85" builtinId="9" hidden="1"/>
    <cellStyle name="Collegamento ipertestuale visitato" xfId="86" builtinId="9" hidden="1"/>
    <cellStyle name="Collegamento ipertestuale visitato" xfId="87" builtinId="9" hidden="1"/>
    <cellStyle name="Collegamento ipertestuale visitato" xfId="88" builtinId="9" hidden="1"/>
    <cellStyle name="Collegamento ipertestuale visitato" xfId="89" builtinId="9" hidden="1"/>
    <cellStyle name="Collegamento ipertestuale visitato" xfId="90" builtinId="9" hidden="1"/>
    <cellStyle name="Collegamento ipertestuale visitato" xfId="91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39" builtinId="9" hidden="1"/>
    <cellStyle name="Collegamento ipertestuale visitato" xfId="240" builtinId="9" hidden="1"/>
    <cellStyle name="Collegamento ipertestuale visitato" xfId="241" builtinId="9" hidden="1"/>
    <cellStyle name="Collegamento ipertestuale visitato" xfId="242" builtinId="9" hidden="1"/>
    <cellStyle name="Collegamento ipertestuale visitato" xfId="243" builtinId="9" hidden="1"/>
    <cellStyle name="Collegamento ipertestuale visitato" xfId="244" builtinId="9" hidden="1"/>
    <cellStyle name="Collegamento ipertestuale visitato" xfId="245" builtinId="9" hidden="1"/>
    <cellStyle name="Collegamento ipertestuale visitato" xfId="246" builtinId="9" hidden="1"/>
    <cellStyle name="Collegamento ipertestuale visitato" xfId="247" builtinId="9" hidden="1"/>
    <cellStyle name="Collegamento ipertestuale visitato" xfId="248" builtinId="9" hidden="1"/>
    <cellStyle name="Collegamento ipertestuale visitato" xfId="249" builtinId="9" hidden="1"/>
    <cellStyle name="Collegamento ipertestuale visitato" xfId="250" builtinId="9" hidden="1"/>
    <cellStyle name="Collegamento ipertestuale visitato" xfId="251" builtinId="9" hidden="1"/>
    <cellStyle name="Collegamento ipertestuale visitato" xfId="252" builtinId="9" hidden="1"/>
    <cellStyle name="Collegamento ipertestuale visitato" xfId="253" builtinId="9" hidden="1"/>
    <cellStyle name="Collegamento ipertestuale visitato" xfId="254" builtinId="9" hidden="1"/>
    <cellStyle name="Collegamento ipertestuale visitato" xfId="255" builtinId="9" hidden="1"/>
    <cellStyle name="Collegamento ipertestuale visitato" xfId="256" builtinId="9" hidden="1"/>
    <cellStyle name="Collegamento ipertestuale visitato" xfId="257" builtinId="9" hidden="1"/>
    <cellStyle name="Collegamento ipertestuale visitato" xfId="258" builtinId="9" hidden="1"/>
    <cellStyle name="Collegamento ipertestuale visitato" xfId="259" builtinId="9" hidden="1"/>
    <cellStyle name="Collegamento ipertestuale visitato" xfId="260" builtinId="9" hidden="1"/>
    <cellStyle name="Collegamento ipertestuale visitato" xfId="261" builtinId="9" hidden="1"/>
    <cellStyle name="Collegamento ipertestuale visitato" xfId="262" builtinId="9" hidden="1"/>
    <cellStyle name="Collegamento ipertestuale visitato" xfId="263" builtinId="9" hidden="1"/>
    <cellStyle name="Collegamento ipertestuale visitato" xfId="264" builtinId="9" hidden="1"/>
    <cellStyle name="Collegamento ipertestuale visitato" xfId="265" builtinId="9" hidden="1"/>
    <cellStyle name="Collegamento ipertestuale visitato" xfId="266" builtinId="9" hidden="1"/>
    <cellStyle name="Collegamento ipertestuale visitato" xfId="267" builtinId="9" hidden="1"/>
    <cellStyle name="Collegamento ipertestuale visitato" xfId="268" builtinId="9" hidden="1"/>
    <cellStyle name="Collegamento ipertestuale visitato" xfId="269" builtinId="9" hidden="1"/>
    <cellStyle name="Collegamento ipertestuale visitato" xfId="270" builtinId="9" hidden="1"/>
    <cellStyle name="Collegamento ipertestuale visitato" xfId="271" builtinId="9" hidden="1"/>
    <cellStyle name="Collegamento ipertestuale visitato" xfId="272" builtinId="9" hidden="1"/>
    <cellStyle name="Collegamento ipertestuale visitato" xfId="273" builtinId="9" hidden="1"/>
    <cellStyle name="Collegamento ipertestuale visitato" xfId="274" builtinId="9" hidden="1"/>
    <cellStyle name="Collegamento ipertestuale visitato" xfId="275" builtinId="9" hidden="1"/>
    <cellStyle name="Collegamento ipertestuale visitato" xfId="276" builtinId="9" hidden="1"/>
    <cellStyle name="Collegamento ipertestuale visitato" xfId="277" builtinId="9" hidden="1"/>
    <cellStyle name="Collegamento ipertestuale visitato" xfId="278" builtinId="9" hidden="1"/>
    <cellStyle name="Collegamento ipertestuale visitato" xfId="279" builtinId="9" hidden="1"/>
    <cellStyle name="Collegamento ipertestuale visitato" xfId="280" builtinId="9" hidden="1"/>
    <cellStyle name="Collegamento ipertestuale visitato" xfId="281" builtinId="9" hidden="1"/>
    <cellStyle name="Collegamento ipertestuale visitato" xfId="282" builtinId="9" hidden="1"/>
    <cellStyle name="Collegamento ipertestuale visitato" xfId="283" builtinId="9" hidden="1"/>
    <cellStyle name="Collegamento ipertestuale visitato" xfId="284" builtinId="9" hidden="1"/>
    <cellStyle name="Collegamento ipertestuale visitato" xfId="285" builtinId="9" hidden="1"/>
    <cellStyle name="Collegamento ipertestuale visitato" xfId="286" builtinId="9" hidden="1"/>
    <cellStyle name="Collegamento ipertestuale visitato" xfId="287" builtinId="9" hidden="1"/>
    <cellStyle name="Collegamento ipertestuale visitato" xfId="288" builtinId="9" hidden="1"/>
    <cellStyle name="Collegamento ipertestuale visitato" xfId="289" builtinId="9" hidden="1"/>
    <cellStyle name="Collegamento ipertestuale visitato" xfId="290" builtinId="9" hidden="1"/>
    <cellStyle name="Collegamento ipertestuale visitato" xfId="291" builtinId="9" hidden="1"/>
    <cellStyle name="Collegamento ipertestuale visitato" xfId="292" builtinId="9" hidden="1"/>
    <cellStyle name="Collegamento ipertestuale visitato" xfId="293" builtinId="9" hidden="1"/>
    <cellStyle name="Collegamento ipertestuale visitato" xfId="294" builtinId="9" hidden="1"/>
    <cellStyle name="Collegamento ipertestuale visitato" xfId="295" builtinId="9" hidden="1"/>
    <cellStyle name="Collegamento ipertestuale visitato" xfId="296" builtinId="9" hidden="1"/>
    <cellStyle name="Collegamento ipertestuale visitato" xfId="297" builtinId="9" hidden="1"/>
    <cellStyle name="Collegamento ipertestuale visitato" xfId="298" builtinId="9" hidden="1"/>
    <cellStyle name="Collegamento ipertestuale visitato" xfId="299" builtinId="9" hidden="1"/>
    <cellStyle name="Collegamento ipertestuale visitato" xfId="300" builtinId="9" hidden="1"/>
    <cellStyle name="Collegamento ipertestuale visitato" xfId="301" builtinId="9" hidden="1"/>
    <cellStyle name="Collegamento ipertestuale visitato" xfId="302" builtinId="9" hidden="1"/>
    <cellStyle name="Collegamento ipertestuale visitato" xfId="303" builtinId="9" hidden="1"/>
    <cellStyle name="Collegamento ipertestuale visitato" xfId="304" builtinId="9" hidden="1"/>
    <cellStyle name="Collegamento ipertestuale visitato" xfId="305" builtinId="9" hidden="1"/>
    <cellStyle name="Collegamento ipertestuale visitato" xfId="306" builtinId="9" hidden="1"/>
    <cellStyle name="Collegamento ipertestuale visitato" xfId="307" builtinId="9" hidden="1"/>
    <cellStyle name="Collegamento ipertestuale visitato" xfId="308" builtinId="9" hidden="1"/>
    <cellStyle name="Collegamento ipertestuale visitato" xfId="309" builtinId="9" hidden="1"/>
    <cellStyle name="Collegamento ipertestuale visitato" xfId="310" builtinId="9" hidden="1"/>
    <cellStyle name="Collegamento ipertestuale visitato" xfId="311" builtinId="9" hidden="1"/>
    <cellStyle name="Collegamento ipertestuale visitato" xfId="312" builtinId="9" hidden="1"/>
    <cellStyle name="Collegamento ipertestuale visitato" xfId="313" builtinId="9" hidden="1"/>
    <cellStyle name="Collegamento ipertestuale visitato" xfId="314" builtinId="9" hidden="1"/>
    <cellStyle name="Collegamento ipertestuale visitato" xfId="315" builtinId="9" hidden="1"/>
    <cellStyle name="Collegamento ipertestuale visitato" xfId="316" builtinId="9" hidden="1"/>
    <cellStyle name="Collegamento ipertestuale visitato" xfId="317" builtinId="9" hidden="1"/>
    <cellStyle name="Collegamento ipertestuale visitato" xfId="318" builtinId="9" hidden="1"/>
    <cellStyle name="Collegamento ipertestuale visitato" xfId="319" builtinId="9" hidden="1"/>
    <cellStyle name="Collegamento ipertestuale visitato" xfId="320" builtinId="9" hidden="1"/>
    <cellStyle name="Collegamento ipertestuale visitato" xfId="321" builtinId="9" hidden="1"/>
    <cellStyle name="Collegamento ipertestuale visitato" xfId="322" builtinId="9" hidden="1"/>
    <cellStyle name="Collegamento ipertestuale visitato" xfId="323" builtinId="9" hidden="1"/>
    <cellStyle name="Collegamento ipertestuale visitato" xfId="324" builtinId="9" hidden="1"/>
    <cellStyle name="Collegamento ipertestuale visitato" xfId="325" builtinId="9" hidden="1"/>
    <cellStyle name="Collegamento ipertestuale visitato" xfId="326" builtinId="9" hidden="1"/>
    <cellStyle name="Collegamento ipertestuale visitato" xfId="327" builtinId="9" hidden="1"/>
    <cellStyle name="Collegamento ipertestuale visitato" xfId="328" builtinId="9" hidden="1"/>
    <cellStyle name="Collegamento ipertestuale visitato" xfId="329" builtinId="9" hidden="1"/>
    <cellStyle name="Collegamento ipertestuale visitato" xfId="330" builtinId="9" hidden="1"/>
    <cellStyle name="Collegamento ipertestuale visitato" xfId="331" builtinId="9" hidden="1"/>
    <cellStyle name="Collegamento ipertestuale visitato" xfId="332" builtinId="9" hidden="1"/>
    <cellStyle name="Collegamento ipertestuale visitato" xfId="333" builtinId="9" hidden="1"/>
    <cellStyle name="Collegamento ipertestuale visitato" xfId="334" builtinId="9" hidden="1"/>
    <cellStyle name="Collegamento ipertestuale visitato" xfId="335" builtinId="9" hidden="1"/>
    <cellStyle name="Collegamento ipertestuale visitato" xfId="336" builtinId="9" hidden="1"/>
    <cellStyle name="Collegamento ipertestuale visitato" xfId="337" builtinId="9" hidden="1"/>
    <cellStyle name="Collegamento ipertestuale visitato" xfId="338" builtinId="9" hidden="1"/>
    <cellStyle name="Collegamento ipertestuale visitato" xfId="339" builtinId="9" hidden="1"/>
    <cellStyle name="Collegamento ipertestuale visitato" xfId="340" builtinId="9" hidden="1"/>
    <cellStyle name="Collegamento ipertestuale visitato" xfId="341" builtinId="9" hidden="1"/>
    <cellStyle name="Collegamento ipertestuale visitato" xfId="342" builtinId="9" hidden="1"/>
    <cellStyle name="Collegamento ipertestuale visitato" xfId="343" builtinId="9" hidden="1"/>
    <cellStyle name="Collegamento ipertestuale visitato" xfId="344" builtinId="9" hidden="1"/>
    <cellStyle name="Collegamento ipertestuale visitato" xfId="345" builtinId="9" hidden="1"/>
    <cellStyle name="Collegamento ipertestuale visitato" xfId="346" builtinId="9" hidden="1"/>
    <cellStyle name="Collegamento ipertestuale visitato" xfId="347" builtinId="9" hidden="1"/>
    <cellStyle name="Collegamento ipertestuale visitato" xfId="348" builtinId="9" hidden="1"/>
    <cellStyle name="Collegamento ipertestuale visitato" xfId="349" builtinId="9" hidden="1"/>
    <cellStyle name="Collegamento ipertestuale visitato" xfId="350" builtinId="9" hidden="1"/>
    <cellStyle name="Collegamento ipertestuale visitato" xfId="351" builtinId="9" hidden="1"/>
    <cellStyle name="Collegamento ipertestuale visitato" xfId="352" builtinId="9" hidden="1"/>
    <cellStyle name="Collegamento ipertestuale visitato" xfId="353" builtinId="9" hidden="1"/>
    <cellStyle name="Collegamento ipertestuale visitato" xfId="354" builtinId="9" hidden="1"/>
    <cellStyle name="Collegamento ipertestuale visitato" xfId="355" builtinId="9" hidden="1"/>
    <cellStyle name="Collegamento ipertestuale visitato" xfId="356" builtinId="9" hidden="1"/>
    <cellStyle name="Collegamento ipertestuale visitato" xfId="357" builtinId="9" hidden="1"/>
    <cellStyle name="Collegamento ipertestuale visitato" xfId="358" builtinId="9" hidden="1"/>
    <cellStyle name="Collegamento ipertestuale visitato" xfId="359" builtinId="9" hidden="1"/>
    <cellStyle name="Collegamento ipertestuale visitato" xfId="360" builtinId="9" hidden="1"/>
    <cellStyle name="Collegamento ipertestuale visitato" xfId="361" builtinId="9" hidden="1"/>
    <cellStyle name="Collegamento ipertestuale visitato" xfId="362" builtinId="9" hidden="1"/>
    <cellStyle name="Collegamento ipertestuale visitato" xfId="363" builtinId="9" hidden="1"/>
    <cellStyle name="Collegamento ipertestuale visitato" xfId="364" builtinId="9" hidden="1"/>
    <cellStyle name="Collegamento ipertestuale visitato" xfId="365" builtinId="9" hidden="1"/>
    <cellStyle name="Collegamento ipertestuale visitato" xfId="366" builtinId="9" hidden="1"/>
    <cellStyle name="Collegamento ipertestuale visitato" xfId="367" builtinId="9" hidden="1"/>
    <cellStyle name="Collegamento ipertestuale visitato" xfId="368" builtinId="9" hidden="1"/>
    <cellStyle name="Collegamento ipertestuale visitato" xfId="369" builtinId="9" hidden="1"/>
    <cellStyle name="Collegamento ipertestuale visitato" xfId="370" builtinId="9" hidden="1"/>
    <cellStyle name="Collegamento ipertestuale visitato" xfId="371" builtinId="9" hidden="1"/>
    <cellStyle name="Collegamento ipertestuale visitato" xfId="372" builtinId="9" hidden="1"/>
    <cellStyle name="Collegamento ipertestuale visitato" xfId="373" builtinId="9" hidden="1"/>
    <cellStyle name="Collegamento ipertestuale visitato" xfId="374" builtinId="9" hidden="1"/>
    <cellStyle name="Collegamento ipertestuale visitato" xfId="375" builtinId="9" hidden="1"/>
    <cellStyle name="Collegamento ipertestuale visitato" xfId="376" builtinId="9" hidden="1"/>
    <cellStyle name="Collegamento ipertestuale visitato" xfId="377" builtinId="9" hidden="1"/>
    <cellStyle name="Collegamento ipertestuale visitato" xfId="378" builtinId="9" hidden="1"/>
    <cellStyle name="Collegamento ipertestuale visitato" xfId="379" builtinId="9" hidden="1"/>
    <cellStyle name="Collegamento ipertestuale visitato" xfId="380" builtinId="9" hidden="1"/>
    <cellStyle name="Collegamento ipertestuale visitato" xfId="381" builtinId="9" hidden="1"/>
    <cellStyle name="Collegamento ipertestuale visitato" xfId="382" builtinId="9" hidden="1"/>
    <cellStyle name="Collegamento ipertestuale visitato" xfId="383" builtinId="9" hidden="1"/>
    <cellStyle name="Collegamento ipertestuale visitato" xfId="384" builtinId="9" hidden="1"/>
    <cellStyle name="Collegamento ipertestuale visitato" xfId="385" builtinId="9" hidden="1"/>
    <cellStyle name="Collegamento ipertestuale visitato" xfId="386" builtinId="9" hidden="1"/>
    <cellStyle name="Collegamento ipertestuale visitato" xfId="387" builtinId="9" hidden="1"/>
    <cellStyle name="Collegamento ipertestuale visitato" xfId="388" builtinId="9" hidden="1"/>
    <cellStyle name="Collegamento ipertestuale visitato" xfId="389" builtinId="9" hidden="1"/>
    <cellStyle name="Collegamento ipertestuale visitato" xfId="390" builtinId="9" hidden="1"/>
    <cellStyle name="Collegamento ipertestuale visitato" xfId="391" builtinId="9" hidden="1"/>
    <cellStyle name="Collegamento ipertestuale visitato" xfId="392" builtinId="9" hidden="1"/>
    <cellStyle name="Collegamento ipertestuale visitato" xfId="393" builtinId="9" hidden="1"/>
    <cellStyle name="Collegamento ipertestuale visitato" xfId="394" builtinId="9" hidden="1"/>
    <cellStyle name="Collegamento ipertestuale visitato" xfId="395" builtinId="9" hidden="1"/>
    <cellStyle name="Collegamento ipertestuale visitato" xfId="396" builtinId="9" hidden="1"/>
    <cellStyle name="Collegamento ipertestuale visitato" xfId="397" builtinId="9" hidden="1"/>
    <cellStyle name="Collegamento ipertestuale visitato" xfId="398" builtinId="9" hidden="1"/>
    <cellStyle name="Collegamento ipertestuale visitato" xfId="399" builtinId="9" hidden="1"/>
    <cellStyle name="Collegamento ipertestuale visitato" xfId="400" builtinId="9" hidden="1"/>
    <cellStyle name="Collegamento ipertestuale visitato" xfId="401" builtinId="9" hidden="1"/>
    <cellStyle name="Collegamento ipertestuale visitato" xfId="402" builtinId="9" hidden="1"/>
    <cellStyle name="Collegamento ipertestuale visitato" xfId="403" builtinId="9" hidden="1"/>
    <cellStyle name="Collegamento ipertestuale visitato" xfId="404" builtinId="9" hidden="1"/>
    <cellStyle name="Collegamento ipertestuale visitato" xfId="405" builtinId="9" hidden="1"/>
    <cellStyle name="Collegamento ipertestuale visitato" xfId="406" builtinId="9" hidden="1"/>
    <cellStyle name="Collegamento ipertestuale visitato" xfId="407" builtinId="9" hidden="1"/>
    <cellStyle name="Collegamento ipertestuale visitato" xfId="408" builtinId="9" hidden="1"/>
    <cellStyle name="Collegamento ipertestuale visitato" xfId="409" builtinId="9" hidden="1"/>
    <cellStyle name="Collegamento ipertestuale visitato" xfId="410" builtinId="9" hidden="1"/>
    <cellStyle name="Collegamento ipertestuale visitato" xfId="411" builtinId="9" hidden="1"/>
    <cellStyle name="Collegamento ipertestuale visitato" xfId="412" builtinId="9" hidden="1"/>
    <cellStyle name="Collegamento ipertestuale visitato" xfId="413" builtinId="9" hidden="1"/>
    <cellStyle name="Collegamento ipertestuale visitato" xfId="414" builtinId="9" hidden="1"/>
    <cellStyle name="Collegamento ipertestuale visitato" xfId="415" builtinId="9" hidden="1"/>
    <cellStyle name="Collegamento ipertestuale visitato" xfId="416" builtinId="9" hidden="1"/>
    <cellStyle name="Collegamento ipertestuale visitato" xfId="417" builtinId="9" hidden="1"/>
    <cellStyle name="Collegamento ipertestuale visitato" xfId="418" builtinId="9" hidden="1"/>
    <cellStyle name="Collegamento ipertestuale visitato" xfId="419" builtinId="9" hidden="1"/>
    <cellStyle name="Collegamento ipertestuale visitato" xfId="420" builtinId="9" hidden="1"/>
    <cellStyle name="Collegamento ipertestuale visitato" xfId="421" builtinId="9" hidden="1"/>
    <cellStyle name="Collegamento ipertestuale visitato" xfId="422" builtinId="9" hidden="1"/>
    <cellStyle name="Collegamento ipertestuale visitato" xfId="423" builtinId="9" hidden="1"/>
    <cellStyle name="Collegamento ipertestuale visitato" xfId="424" builtinId="9" hidden="1"/>
    <cellStyle name="Collegamento ipertestuale visitato" xfId="425" builtinId="9" hidden="1"/>
    <cellStyle name="Collegamento ipertestuale visitato" xfId="426" builtinId="9" hidden="1"/>
    <cellStyle name="Collegamento ipertestuale visitato" xfId="427" builtinId="9" hidden="1"/>
    <cellStyle name="Collegamento ipertestuale visitato" xfId="428" builtinId="9" hidden="1"/>
    <cellStyle name="Collegamento ipertestuale visitato" xfId="429" builtinId="9" hidden="1"/>
    <cellStyle name="Collegamento ipertestuale visitato" xfId="430" builtinId="9" hidden="1"/>
    <cellStyle name="Collegamento ipertestuale visitato" xfId="431" builtinId="9" hidden="1"/>
    <cellStyle name="Collegamento ipertestuale visitato" xfId="432" builtinId="9" hidden="1"/>
    <cellStyle name="Collegamento ipertestuale visitato" xfId="433" builtinId="9" hidden="1"/>
    <cellStyle name="Collegamento ipertestuale visitato" xfId="434" builtinId="9" hidden="1"/>
    <cellStyle name="Collegamento ipertestuale visitato" xfId="435" builtinId="9" hidden="1"/>
    <cellStyle name="Collegamento ipertestuale visitato" xfId="436" builtinId="9" hidden="1"/>
    <cellStyle name="Collegamento ipertestuale visitato" xfId="437" builtinId="9" hidden="1"/>
    <cellStyle name="Collegamento ipertestuale visitato" xfId="438" builtinId="9" hidden="1"/>
    <cellStyle name="Collegamento ipertestuale visitato" xfId="439" builtinId="9" hidden="1"/>
    <cellStyle name="Collegamento ipertestuale visitato" xfId="440" builtinId="9" hidden="1"/>
    <cellStyle name="Collegamento ipertestuale visitato" xfId="441" builtinId="9" hidden="1"/>
    <cellStyle name="Collegamento ipertestuale visitato" xfId="442" builtinId="9" hidden="1"/>
    <cellStyle name="Collegamento ipertestuale visitato" xfId="443" builtinId="9" hidden="1"/>
    <cellStyle name="Collegamento ipertestuale visitato" xfId="444" builtinId="9" hidden="1"/>
    <cellStyle name="Collegamento ipertestuale visitato" xfId="445" builtinId="9" hidden="1"/>
    <cellStyle name="Collegamento ipertestuale visitato" xfId="446" builtinId="9" hidden="1"/>
    <cellStyle name="Collegamento ipertestuale visitato" xfId="447" builtinId="9" hidden="1"/>
    <cellStyle name="Collegamento ipertestuale visitato" xfId="448" builtinId="9" hidden="1"/>
    <cellStyle name="Collegamento ipertestuale visitato" xfId="449" builtinId="9" hidden="1"/>
    <cellStyle name="Collegamento ipertestuale visitato" xfId="450" builtinId="9" hidden="1"/>
    <cellStyle name="Collegamento ipertestuale visitato" xfId="451" builtinId="9" hidden="1"/>
    <cellStyle name="Collegamento ipertestuale visitato" xfId="452" builtinId="9" hidden="1"/>
    <cellStyle name="Collegamento ipertestuale visitato" xfId="453" builtinId="9" hidden="1"/>
    <cellStyle name="Collegamento ipertestuale visitato" xfId="454" builtinId="9" hidden="1"/>
    <cellStyle name="Collegamento ipertestuale visitato" xfId="455" builtinId="9" hidden="1"/>
    <cellStyle name="Collegamento ipertestuale visitato" xfId="456" builtinId="9" hidden="1"/>
    <cellStyle name="Collegamento ipertestuale visitato" xfId="457" builtinId="9" hidden="1"/>
    <cellStyle name="Collegamento ipertestuale visitato" xfId="458" builtinId="9" hidden="1"/>
    <cellStyle name="Collegamento ipertestuale visitato" xfId="459" builtinId="9" hidden="1"/>
    <cellStyle name="Collegamento ipertestuale visitato" xfId="460" builtinId="9" hidden="1"/>
    <cellStyle name="Collegamento ipertestuale visitato" xfId="461" builtinId="9" hidden="1"/>
    <cellStyle name="Collegamento ipertestuale visitato" xfId="462" builtinId="9" hidden="1"/>
    <cellStyle name="Collegamento ipertestuale visitato" xfId="463" builtinId="9" hidden="1"/>
    <cellStyle name="Collegamento ipertestuale visitato" xfId="464" builtinId="9" hidden="1"/>
    <cellStyle name="Collegamento ipertestuale visitato" xfId="465" builtinId="9" hidden="1"/>
    <cellStyle name="Collegamento ipertestuale visitato" xfId="466" builtinId="9" hidden="1"/>
    <cellStyle name="Collegamento ipertestuale visitato" xfId="467" builtinId="9" hidden="1"/>
    <cellStyle name="Collegamento ipertestuale visitato" xfId="468" builtinId="9" hidden="1"/>
    <cellStyle name="Collegamento ipertestuale visitato" xfId="469" builtinId="9" hidden="1"/>
    <cellStyle name="Collegamento ipertestuale visitato" xfId="470" builtinId="9" hidden="1"/>
    <cellStyle name="Collegamento ipertestuale visitato" xfId="471" builtinId="9" hidden="1"/>
    <cellStyle name="Collegamento ipertestuale visitato" xfId="472" builtinId="9" hidden="1"/>
    <cellStyle name="Collegamento ipertestuale visitato" xfId="473" builtinId="9" hidden="1"/>
    <cellStyle name="Collegamento ipertestuale visitato" xfId="474" builtinId="9" hidden="1"/>
    <cellStyle name="Collegamento ipertestuale visitato" xfId="475" builtinId="9" hidden="1"/>
    <cellStyle name="Collegamento ipertestuale visitato" xfId="476" builtinId="9" hidden="1"/>
    <cellStyle name="Collegamento ipertestuale visitato" xfId="477" builtinId="9" hidden="1"/>
    <cellStyle name="Collegamento ipertestuale visitato" xfId="478" builtinId="9" hidden="1"/>
    <cellStyle name="Collegamento ipertestuale visitato" xfId="479" builtinId="9" hidden="1"/>
    <cellStyle name="Collegamento ipertestuale visitato" xfId="480" builtinId="9" hidden="1"/>
    <cellStyle name="Collegamento ipertestuale visitato" xfId="481" builtinId="9" hidden="1"/>
    <cellStyle name="Collegamento ipertestuale visitato" xfId="482" builtinId="9" hidden="1"/>
    <cellStyle name="Collegamento ipertestuale visitato" xfId="483" builtinId="9" hidden="1"/>
    <cellStyle name="Collegamento ipertestuale visitato" xfId="484" builtinId="9" hidden="1"/>
    <cellStyle name="Collegamento ipertestuale visitato" xfId="485" builtinId="9" hidden="1"/>
    <cellStyle name="Collegamento ipertestuale visitato" xfId="486" builtinId="9" hidden="1"/>
    <cellStyle name="Collegamento ipertestuale visitato" xfId="487" builtinId="9" hidden="1"/>
    <cellStyle name="Collegamento ipertestuale visitato" xfId="488" builtinId="9" hidden="1"/>
    <cellStyle name="Collegamento ipertestuale visitato" xfId="489" builtinId="9" hidden="1"/>
    <cellStyle name="Collegamento ipertestuale visitato" xfId="490" builtinId="9" hidden="1"/>
    <cellStyle name="Collegamento ipertestuale visitato" xfId="491" builtinId="9" hidden="1"/>
    <cellStyle name="Collegamento ipertestuale visitato" xfId="492" builtinId="9" hidden="1"/>
    <cellStyle name="Collegamento ipertestuale visitato" xfId="493" builtinId="9" hidden="1"/>
    <cellStyle name="Collegamento ipertestuale visitato" xfId="494" builtinId="9" hidden="1"/>
    <cellStyle name="Collegamento ipertestuale visitato" xfId="495" builtinId="9" hidden="1"/>
    <cellStyle name="Collegamento ipertestuale visitato" xfId="496" builtinId="9" hidden="1"/>
    <cellStyle name="Collegamento ipertestuale visitato" xfId="497" builtinId="9" hidden="1"/>
    <cellStyle name="Collegamento ipertestuale visitato" xfId="498" builtinId="9" hidden="1"/>
    <cellStyle name="Collegamento ipertestuale visitato" xfId="499" builtinId="9" hidden="1"/>
    <cellStyle name="Collegamento ipertestuale visitato" xfId="500" builtinId="9" hidden="1"/>
    <cellStyle name="Collegamento ipertestuale visitato" xfId="501" builtinId="9" hidden="1"/>
    <cellStyle name="Collegamento ipertestuale visitato" xfId="502" builtinId="9" hidden="1"/>
    <cellStyle name="Collegamento ipertestuale visitato" xfId="503" builtinId="9" hidden="1"/>
    <cellStyle name="Collegamento ipertestuale visitato" xfId="504" builtinId="9" hidden="1"/>
    <cellStyle name="Collegamento ipertestuale visitato" xfId="505" builtinId="9" hidden="1"/>
    <cellStyle name="Collegamento ipertestuale visitato" xfId="506" builtinId="9" hidden="1"/>
    <cellStyle name="Collegamento ipertestuale visitato" xfId="507" builtinId="9" hidden="1"/>
    <cellStyle name="Collegamento ipertestuale visitato" xfId="508" builtinId="9" hidden="1"/>
    <cellStyle name="Collegamento ipertestuale visitato" xfId="509" builtinId="9" hidden="1"/>
    <cellStyle name="Collegamento ipertestuale visitato" xfId="510" builtinId="9" hidden="1"/>
    <cellStyle name="Collegamento ipertestuale visitato" xfId="511" builtinId="9" hidden="1"/>
    <cellStyle name="Collegamento ipertestuale visitato" xfId="512" builtinId="9" hidden="1"/>
    <cellStyle name="Collegamento ipertestuale visitato" xfId="513" builtinId="9" hidden="1"/>
    <cellStyle name="Collegamento ipertestuale visitato" xfId="514" builtinId="9" hidden="1"/>
    <cellStyle name="Collegamento ipertestuale visitato" xfId="515" builtinId="9" hidden="1"/>
    <cellStyle name="Collegamento ipertestuale visitato" xfId="516" builtinId="9" hidden="1"/>
    <cellStyle name="Collegamento ipertestuale visitato" xfId="517" builtinId="9" hidden="1"/>
    <cellStyle name="Collegamento ipertestuale visitato" xfId="518" builtinId="9" hidden="1"/>
    <cellStyle name="Collegamento ipertestuale visitato" xfId="519" builtinId="9" hidden="1"/>
    <cellStyle name="Collegamento ipertestuale visitato" xfId="520" builtinId="9" hidden="1"/>
    <cellStyle name="Collegamento ipertestuale visitato" xfId="521" builtinId="9" hidden="1"/>
    <cellStyle name="Collegamento ipertestuale visitato" xfId="522" builtinId="9" hidden="1"/>
    <cellStyle name="Collegamento ipertestuale visitato" xfId="523" builtinId="9" hidden="1"/>
    <cellStyle name="Collegamento ipertestuale visitato" xfId="524" builtinId="9" hidden="1"/>
    <cellStyle name="Collegamento ipertestuale visitato" xfId="525" builtinId="9" hidden="1"/>
    <cellStyle name="Collegamento ipertestuale visitato" xfId="526" builtinId="9" hidden="1"/>
    <cellStyle name="Collegamento ipertestuale visitato" xfId="527" builtinId="9" hidden="1"/>
    <cellStyle name="Collegamento ipertestuale visitato" xfId="528" builtinId="9" hidden="1"/>
    <cellStyle name="Collegamento ipertestuale visitato" xfId="529" builtinId="9" hidden="1"/>
    <cellStyle name="Collegamento ipertestuale visitato" xfId="530" builtinId="9" hidden="1"/>
    <cellStyle name="Collegamento ipertestuale visitato" xfId="531" builtinId="9" hidden="1"/>
    <cellStyle name="Collegamento ipertestuale visitato" xfId="532" builtinId="9" hidden="1"/>
    <cellStyle name="Collegamento ipertestuale visitato" xfId="533" builtinId="9" hidden="1"/>
    <cellStyle name="Collegamento ipertestuale visitato" xfId="534" builtinId="9" hidden="1"/>
    <cellStyle name="Collegamento ipertestuale visitato" xfId="535" builtinId="9" hidden="1"/>
    <cellStyle name="Collegamento ipertestuale visitato" xfId="536" builtinId="9" hidden="1"/>
    <cellStyle name="Collegamento ipertestuale visitato" xfId="537" builtinId="9" hidden="1"/>
    <cellStyle name="Collegamento ipertestuale visitato" xfId="538" builtinId="9" hidden="1"/>
    <cellStyle name="Collegamento ipertestuale visitato" xfId="539" builtinId="9" hidden="1"/>
    <cellStyle name="Collegamento ipertestuale visitato" xfId="540" builtinId="9" hidden="1"/>
    <cellStyle name="Collegamento ipertestuale visitato" xfId="541" builtinId="9" hidden="1"/>
    <cellStyle name="Collegamento ipertestuale visitato" xfId="542" builtinId="9" hidden="1"/>
    <cellStyle name="Collegamento ipertestuale visitato" xfId="543" builtinId="9" hidden="1"/>
    <cellStyle name="Collegamento ipertestuale visitato" xfId="544" builtinId="9" hidden="1"/>
    <cellStyle name="Collegamento ipertestuale visitato" xfId="545" builtinId="9" hidden="1"/>
    <cellStyle name="Collegamento ipertestuale visitato" xfId="546" builtinId="9" hidden="1"/>
    <cellStyle name="Collegamento ipertestuale visitato" xfId="547" builtinId="9" hidden="1"/>
    <cellStyle name="Collegamento ipertestuale visitato" xfId="548" builtinId="9" hidden="1"/>
    <cellStyle name="Collegamento ipertestuale visitato" xfId="549" builtinId="9" hidden="1"/>
    <cellStyle name="Collegamento ipertestuale visitato" xfId="550" builtinId="9" hidden="1"/>
    <cellStyle name="Collegamento ipertestuale visitato" xfId="551" builtinId="9" hidden="1"/>
    <cellStyle name="Collegamento ipertestuale visitato" xfId="552" builtinId="9" hidden="1"/>
    <cellStyle name="Collegamento ipertestuale visitato" xfId="553" builtinId="9" hidden="1"/>
    <cellStyle name="Collegamento ipertestuale visitato" xfId="554" builtinId="9" hidden="1"/>
    <cellStyle name="Collegamento ipertestuale visitato" xfId="555" builtinId="9" hidden="1"/>
    <cellStyle name="Collegamento ipertestuale visitato" xfId="556" builtinId="9" hidden="1"/>
    <cellStyle name="Collegamento ipertestuale visitato" xfId="557" builtinId="9" hidden="1"/>
    <cellStyle name="Collegamento ipertestuale visitato" xfId="558" builtinId="9" hidden="1"/>
    <cellStyle name="Collegamento ipertestuale visitato" xfId="559" builtinId="9" hidden="1"/>
    <cellStyle name="Collegamento ipertestuale visitato" xfId="560" builtinId="9" hidden="1"/>
    <cellStyle name="Collegamento ipertestuale visitato" xfId="561" builtinId="9" hidden="1"/>
    <cellStyle name="Collegamento ipertestuale visitato" xfId="562" builtinId="9" hidden="1"/>
    <cellStyle name="Collegamento ipertestuale visitato" xfId="563" builtinId="9" hidden="1"/>
    <cellStyle name="Collegamento ipertestuale visitato" xfId="564" builtinId="9" hidden="1"/>
    <cellStyle name="Collegamento ipertestuale visitato" xfId="565" builtinId="9" hidden="1"/>
    <cellStyle name="Collegamento ipertestuale visitato" xfId="566" builtinId="9" hidden="1"/>
    <cellStyle name="Collegamento ipertestuale visitato" xfId="567" builtinId="9" hidden="1"/>
    <cellStyle name="Collegamento ipertestuale visitato" xfId="568" builtinId="9" hidden="1"/>
    <cellStyle name="Collegamento ipertestuale visitato" xfId="569" builtinId="9" hidden="1"/>
    <cellStyle name="Collegamento ipertestuale visitato" xfId="570" builtinId="9" hidden="1"/>
    <cellStyle name="Collegamento ipertestuale visitato" xfId="571" builtinId="9" hidden="1"/>
    <cellStyle name="Collegamento ipertestuale visitato" xfId="572" builtinId="9" hidden="1"/>
    <cellStyle name="Collegamento ipertestuale visitato" xfId="573" builtinId="9" hidden="1"/>
    <cellStyle name="Collegamento ipertestuale visitato" xfId="574" builtinId="9" hidden="1"/>
    <cellStyle name="Collegamento ipertestuale visitato" xfId="575" builtinId="9" hidden="1"/>
    <cellStyle name="Collegamento ipertestuale visitato" xfId="576" builtinId="9" hidden="1"/>
    <cellStyle name="Collegamento ipertestuale visitato" xfId="577" builtinId="9" hidden="1"/>
    <cellStyle name="Collegamento ipertestuale visitato" xfId="578" builtinId="9" hidden="1"/>
    <cellStyle name="Collegamento ipertestuale visitato" xfId="579" builtinId="9" hidden="1"/>
    <cellStyle name="Collegamento ipertestuale visitato" xfId="580" builtinId="9" hidden="1"/>
    <cellStyle name="Collegamento ipertestuale visitato" xfId="581" builtinId="9" hidden="1"/>
    <cellStyle name="Collegamento ipertestuale visitato" xfId="582" builtinId="9" hidden="1"/>
    <cellStyle name="Collegamento ipertestuale visitato" xfId="583" builtinId="9" hidden="1"/>
    <cellStyle name="Collegamento ipertestuale visitato" xfId="584" builtinId="9" hidden="1"/>
    <cellStyle name="Collegamento ipertestuale visitato" xfId="585" builtinId="9" hidden="1"/>
    <cellStyle name="Collegamento ipertestuale visitato" xfId="586" builtinId="9" hidden="1"/>
    <cellStyle name="Collegamento ipertestuale visitato" xfId="587" builtinId="9" hidden="1"/>
    <cellStyle name="Collegamento ipertestuale visitato" xfId="588" builtinId="9" hidden="1"/>
    <cellStyle name="Collegamento ipertestuale visitato" xfId="589" builtinId="9" hidden="1"/>
    <cellStyle name="Collegamento ipertestuale visitato" xfId="590" builtinId="9" hidden="1"/>
    <cellStyle name="Collegamento ipertestuale visitato" xfId="591" builtinId="9" hidden="1"/>
    <cellStyle name="Collegamento ipertestuale visitato" xfId="592" builtinId="9" hidden="1"/>
    <cellStyle name="Collegamento ipertestuale visitato" xfId="593" builtinId="9" hidden="1"/>
    <cellStyle name="Collegamento ipertestuale visitato" xfId="594" builtinId="9" hidden="1"/>
    <cellStyle name="Collegamento ipertestuale visitato" xfId="595" builtinId="9" hidden="1"/>
    <cellStyle name="Collegamento ipertestuale visitato" xfId="596" builtinId="9" hidden="1"/>
    <cellStyle name="Collegamento ipertestuale visitato" xfId="597" builtinId="9" hidden="1"/>
    <cellStyle name="Collegamento ipertestuale visitato" xfId="598" builtinId="9" hidden="1"/>
    <cellStyle name="Collegamento ipertestuale visitato" xfId="599" builtinId="9" hidden="1"/>
    <cellStyle name="Collegamento ipertestuale visitato" xfId="600" builtinId="9" hidden="1"/>
    <cellStyle name="Collegamento ipertestuale visitato" xfId="601" builtinId="9" hidden="1"/>
    <cellStyle name="Collegamento ipertestuale visitato" xfId="602" builtinId="9" hidden="1"/>
    <cellStyle name="Collegamento ipertestuale visitato" xfId="603" builtinId="9" hidden="1"/>
    <cellStyle name="Collegamento ipertestuale visitato" xfId="604" builtinId="9" hidden="1"/>
    <cellStyle name="Collegamento ipertestuale visitato" xfId="605" builtinId="9" hidden="1"/>
    <cellStyle name="Collegamento ipertestuale visitato" xfId="606" builtinId="9" hidden="1"/>
    <cellStyle name="Collegamento ipertestuale visitato" xfId="607" builtinId="9" hidden="1"/>
    <cellStyle name="Collegamento ipertestuale visitato" xfId="608" builtinId="9" hidden="1"/>
    <cellStyle name="Collegamento ipertestuale visitato" xfId="609" builtinId="9" hidden="1"/>
    <cellStyle name="Collegamento ipertestuale visitato" xfId="610" builtinId="9" hidden="1"/>
    <cellStyle name="Collegamento ipertestuale visitato" xfId="611" builtinId="9" hidden="1"/>
    <cellStyle name="Collegamento ipertestuale visitato" xfId="612" builtinId="9" hidden="1"/>
    <cellStyle name="Collegamento ipertestuale visitato" xfId="613" builtinId="9" hidden="1"/>
    <cellStyle name="Collegamento ipertestuale visitato" xfId="614" builtinId="9" hidden="1"/>
    <cellStyle name="Collegamento ipertestuale visitato" xfId="615" builtinId="9" hidden="1"/>
    <cellStyle name="Collegamento ipertestuale visitato" xfId="616" builtinId="9" hidden="1"/>
    <cellStyle name="Collegamento ipertestuale visitato" xfId="617" builtinId="9" hidden="1"/>
    <cellStyle name="Collegamento ipertestuale visitato" xfId="618" builtinId="9" hidden="1"/>
    <cellStyle name="Collegamento ipertestuale visitato" xfId="619" builtinId="9" hidden="1"/>
    <cellStyle name="Collegamento ipertestuale visitato" xfId="620" builtinId="9" hidden="1"/>
    <cellStyle name="Collegamento ipertestuale visitato" xfId="621" builtinId="9" hidden="1"/>
    <cellStyle name="Collegamento ipertestuale visitato" xfId="622" builtinId="9" hidden="1"/>
    <cellStyle name="Collegamento ipertestuale visitato" xfId="623" builtinId="9" hidden="1"/>
    <cellStyle name="Collegamento ipertestuale visitato" xfId="624" builtinId="9" hidden="1"/>
    <cellStyle name="Collegamento ipertestuale visitato" xfId="625" builtinId="9" hidden="1"/>
    <cellStyle name="Collegamento ipertestuale visitato" xfId="626" builtinId="9" hidden="1"/>
    <cellStyle name="Collegamento ipertestuale visitato" xfId="627" builtinId="9" hidden="1"/>
    <cellStyle name="Collegamento ipertestuale visitato" xfId="628" builtinId="9" hidden="1"/>
    <cellStyle name="Collegamento ipertestuale visitato" xfId="629" builtinId="9" hidden="1"/>
    <cellStyle name="Collegamento ipertestuale visitato" xfId="630" builtinId="9" hidden="1"/>
    <cellStyle name="Collegamento ipertestuale visitato" xfId="631" builtinId="9" hidden="1"/>
    <cellStyle name="Collegamento ipertestuale visitato" xfId="632" builtinId="9" hidden="1"/>
    <cellStyle name="Collegamento ipertestuale visitato" xfId="633" builtinId="9" hidden="1"/>
    <cellStyle name="Collegamento ipertestuale visitato" xfId="634" builtinId="9" hidden="1"/>
    <cellStyle name="Collegamento ipertestuale visitato" xfId="635" builtinId="9" hidden="1"/>
    <cellStyle name="Collegamento ipertestuale visitato" xfId="636" builtinId="9" hidden="1"/>
    <cellStyle name="Collegamento ipertestuale visitato" xfId="637" builtinId="9" hidden="1"/>
    <cellStyle name="Collegamento ipertestuale visitato" xfId="638" builtinId="9" hidden="1"/>
    <cellStyle name="Collegamento ipertestuale visitato" xfId="639" builtinId="9" hidden="1"/>
    <cellStyle name="Collegamento ipertestuale visitato" xfId="640" builtinId="9" hidden="1"/>
    <cellStyle name="Collegamento ipertestuale visitato" xfId="641" builtinId="9" hidden="1"/>
    <cellStyle name="Collegamento ipertestuale visitato" xfId="642" builtinId="9" hidden="1"/>
    <cellStyle name="Collegamento ipertestuale visitato" xfId="643" builtinId="9" hidden="1"/>
    <cellStyle name="Collegamento ipertestuale visitato" xfId="644" builtinId="9" hidden="1"/>
    <cellStyle name="Collegamento ipertestuale visitato" xfId="645" builtinId="9" hidden="1"/>
    <cellStyle name="Collegamento ipertestuale visitato" xfId="646" builtinId="9" hidden="1"/>
    <cellStyle name="Collegamento ipertestuale visitato" xfId="647" builtinId="9" hidden="1"/>
    <cellStyle name="Collegamento ipertestuale visitato" xfId="648" builtinId="9" hidden="1"/>
    <cellStyle name="Collegamento ipertestuale visitato" xfId="649" builtinId="9" hidden="1"/>
    <cellStyle name="Collegamento ipertestuale visitato" xfId="650" builtinId="9" hidden="1"/>
    <cellStyle name="Collegamento ipertestuale visitato" xfId="651" builtinId="9" hidden="1"/>
    <cellStyle name="Collegamento ipertestuale visitato" xfId="652" builtinId="9" hidden="1"/>
    <cellStyle name="Collegamento ipertestuale visitato" xfId="653" builtinId="9" hidden="1"/>
    <cellStyle name="Collegamento ipertestuale visitato" xfId="654" builtinId="9" hidden="1"/>
    <cellStyle name="Collegamento ipertestuale visitato" xfId="655" builtinId="9" hidden="1"/>
    <cellStyle name="Collegamento ipertestuale visitato" xfId="656" builtinId="9" hidden="1"/>
    <cellStyle name="Collegamento ipertestuale visitato" xfId="657" builtinId="9" hidden="1"/>
    <cellStyle name="Collegamento ipertestuale visitato" xfId="658" builtinId="9" hidden="1"/>
    <cellStyle name="Collegamento ipertestuale visitato" xfId="659" builtinId="9" hidden="1"/>
    <cellStyle name="Collegamento ipertestuale visitato" xfId="660" builtinId="9" hidden="1"/>
    <cellStyle name="Collegamento ipertestuale visitato" xfId="661" builtinId="9" hidden="1"/>
    <cellStyle name="Collegamento ipertestuale visitato" xfId="662" builtinId="9" hidden="1"/>
    <cellStyle name="Collegamento ipertestuale visitato" xfId="663" builtinId="9" hidden="1"/>
    <cellStyle name="Collegamento ipertestuale visitato" xfId="664" builtinId="9" hidden="1"/>
    <cellStyle name="Collegamento ipertestuale visitato" xfId="665" builtinId="9" hidden="1"/>
    <cellStyle name="Collegamento ipertestuale visitato" xfId="666" builtinId="9" hidden="1"/>
    <cellStyle name="Collegamento ipertestuale visitato" xfId="667" builtinId="9" hidden="1"/>
    <cellStyle name="Collegamento ipertestuale visitato" xfId="668" builtinId="9" hidden="1"/>
    <cellStyle name="Collegamento ipertestuale visitato" xfId="669" builtinId="9" hidden="1"/>
    <cellStyle name="Collegamento ipertestuale visitato" xfId="670" builtinId="9" hidden="1"/>
    <cellStyle name="Collegamento ipertestuale visitato" xfId="671" builtinId="9" hidden="1"/>
    <cellStyle name="Collegamento ipertestuale visitato" xfId="672" builtinId="9" hidden="1"/>
    <cellStyle name="Collegamento ipertestuale visitato" xfId="673" builtinId="9" hidden="1"/>
    <cellStyle name="Collegamento ipertestuale visitato" xfId="674" builtinId="9" hidden="1"/>
    <cellStyle name="Collegamento ipertestuale visitato" xfId="675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79" builtinId="9" hidden="1"/>
    <cellStyle name="Collegamento ipertestuale visitato" xfId="680" builtinId="9" hidden="1"/>
    <cellStyle name="Collegamento ipertestuale visitato" xfId="681" builtinId="9" hidden="1"/>
    <cellStyle name="Collegamento ipertestuale visitato" xfId="682" builtinId="9" hidden="1"/>
    <cellStyle name="Collegamento ipertestuale visitato" xfId="683" builtinId="9" hidden="1"/>
    <cellStyle name="Collegamento ipertestuale visitato" xfId="684" builtinId="9" hidden="1"/>
    <cellStyle name="Collegamento ipertestuale visitato" xfId="685" builtinId="9" hidden="1"/>
    <cellStyle name="Collegamento ipertestuale visitato" xfId="686" builtinId="9" hidden="1"/>
    <cellStyle name="Collegamento ipertestuale visitato" xfId="687" builtinId="9" hidden="1"/>
    <cellStyle name="Collegamento ipertestuale visitato" xfId="688" builtinId="9" hidden="1"/>
    <cellStyle name="Collegamento ipertestuale visitato" xfId="689" builtinId="9" hidden="1"/>
    <cellStyle name="Collegamento ipertestuale visitato" xfId="690" builtinId="9" hidden="1"/>
    <cellStyle name="Collegamento ipertestuale visitato" xfId="691" builtinId="9" hidden="1"/>
    <cellStyle name="Collegamento ipertestuale visitato" xfId="692" builtinId="9" hidden="1"/>
    <cellStyle name="Collegamento ipertestuale visitato" xfId="693" builtinId="9" hidden="1"/>
    <cellStyle name="Collegamento ipertestuale visitato" xfId="694" builtinId="9" hidden="1"/>
    <cellStyle name="Collegamento ipertestuale visitato" xfId="695" builtinId="9" hidden="1"/>
    <cellStyle name="Collegamento ipertestuale visitato" xfId="696" builtinId="9" hidden="1"/>
    <cellStyle name="Collegamento ipertestuale visitato" xfId="697" builtinId="9" hidden="1"/>
    <cellStyle name="Collegamento ipertestuale visitato" xfId="698" builtinId="9" hidden="1"/>
    <cellStyle name="Collegamento ipertestuale visitato" xfId="699" builtinId="9" hidden="1"/>
    <cellStyle name="Collegamento ipertestuale visitato" xfId="700" builtinId="9" hidden="1"/>
    <cellStyle name="Collegamento ipertestuale visitato" xfId="701" builtinId="9" hidden="1"/>
    <cellStyle name="Collegamento ipertestuale visitato" xfId="702" builtinId="9" hidden="1"/>
    <cellStyle name="Collegamento ipertestuale visitato" xfId="703" builtinId="9" hidden="1"/>
    <cellStyle name="Collegamento ipertestuale visitato" xfId="704" builtinId="9" hidden="1"/>
    <cellStyle name="Collegamento ipertestuale visitato" xfId="705" builtinId="9" hidden="1"/>
    <cellStyle name="Collegamento ipertestuale visitato" xfId="706" builtinId="9" hidden="1"/>
    <cellStyle name="Collegamento ipertestuale visitato" xfId="707" builtinId="9" hidden="1"/>
    <cellStyle name="Collegamento ipertestuale visitato" xfId="708" builtinId="9" hidden="1"/>
    <cellStyle name="Collegamento ipertestuale visitato" xfId="709" builtinId="9" hidden="1"/>
    <cellStyle name="Collegamento ipertestuale visitato" xfId="710" builtinId="9" hidden="1"/>
    <cellStyle name="Collegamento ipertestuale visitato" xfId="711" builtinId="9" hidden="1"/>
    <cellStyle name="Collegamento ipertestuale visitato" xfId="712" builtinId="9" hidden="1"/>
    <cellStyle name="Collegamento ipertestuale visitato" xfId="713" builtinId="9" hidden="1"/>
    <cellStyle name="Collegamento ipertestuale visitato" xfId="714" builtinId="9" hidden="1"/>
    <cellStyle name="Collegamento ipertestuale visitato" xfId="715" builtinId="9" hidden="1"/>
    <cellStyle name="Collegamento ipertestuale visitato" xfId="716" builtinId="9" hidden="1"/>
    <cellStyle name="Collegamento ipertestuale visitato" xfId="717" builtinId="9" hidden="1"/>
    <cellStyle name="Collegamento ipertestuale visitato" xfId="718" builtinId="9" hidden="1"/>
    <cellStyle name="Collegamento ipertestuale visitato" xfId="719" builtinId="9" hidden="1"/>
    <cellStyle name="Collegamento ipertestuale visitato" xfId="720" builtinId="9" hidden="1"/>
    <cellStyle name="Collegamento ipertestuale visitato" xfId="721" builtinId="9" hidden="1"/>
    <cellStyle name="Collegamento ipertestuale visitato" xfId="722" builtinId="9" hidden="1"/>
    <cellStyle name="Collegamento ipertestuale visitato" xfId="723" builtinId="9" hidden="1"/>
    <cellStyle name="Collegamento ipertestuale visitato" xfId="724" builtinId="9" hidden="1"/>
    <cellStyle name="Collegamento ipertestuale visitato" xfId="725" builtinId="9" hidden="1"/>
    <cellStyle name="Collegamento ipertestuale visitato" xfId="726" builtinId="9" hidden="1"/>
    <cellStyle name="Collegamento ipertestuale visitato" xfId="727" builtinId="9" hidden="1"/>
    <cellStyle name="Collegamento ipertestuale visitato" xfId="728" builtinId="9" hidden="1"/>
    <cellStyle name="Collegamento ipertestuale visitato" xfId="729" builtinId="9" hidden="1"/>
    <cellStyle name="Collegamento ipertestuale visitato" xfId="730" builtinId="9" hidden="1"/>
    <cellStyle name="Collegamento ipertestuale visitato" xfId="731" builtinId="9" hidden="1"/>
    <cellStyle name="Collegamento ipertestuale visitato" xfId="732" builtinId="9" hidden="1"/>
    <cellStyle name="Collegamento ipertestuale visitato" xfId="733" builtinId="9" hidden="1"/>
    <cellStyle name="Collegamento ipertestuale visitato" xfId="734" builtinId="9" hidden="1"/>
    <cellStyle name="Collegamento ipertestuale visitato" xfId="735" builtinId="9" hidden="1"/>
    <cellStyle name="Collegamento ipertestuale visitato" xfId="736" builtinId="9" hidden="1"/>
    <cellStyle name="Collegamento ipertestuale visitato" xfId="737" builtinId="9" hidden="1"/>
    <cellStyle name="Collegamento ipertestuale visitato" xfId="738" builtinId="9" hidden="1"/>
    <cellStyle name="Collegamento ipertestuale visitato" xfId="739" builtinId="9" hidden="1"/>
    <cellStyle name="Collegamento ipertestuale visitato" xfId="740" builtinId="9" hidden="1"/>
    <cellStyle name="Collegamento ipertestuale visitato" xfId="741" builtinId="9" hidden="1"/>
    <cellStyle name="Collegamento ipertestuale visitato" xfId="742" builtinId="9" hidden="1"/>
    <cellStyle name="Collegamento ipertestuale visitato" xfId="743" builtinId="9" hidden="1"/>
    <cellStyle name="Collegamento ipertestuale visitato" xfId="744" builtinId="9" hidden="1"/>
    <cellStyle name="Collegamento ipertestuale visitato" xfId="745" builtinId="9" hidden="1"/>
    <cellStyle name="Collegamento ipertestuale visitato" xfId="746" builtinId="9" hidden="1"/>
    <cellStyle name="Collegamento ipertestuale visitato" xfId="747" builtinId="9" hidden="1"/>
    <cellStyle name="Collegamento ipertestuale visitato" xfId="748" builtinId="9" hidden="1"/>
    <cellStyle name="Collegamento ipertestuale visitato" xfId="749" builtinId="9" hidden="1"/>
    <cellStyle name="Collegamento ipertestuale visitato" xfId="750" builtinId="9" hidden="1"/>
    <cellStyle name="Collegamento ipertestuale visitato" xfId="751" builtinId="9" hidden="1"/>
    <cellStyle name="Collegamento ipertestuale visitato" xfId="752" builtinId="9" hidden="1"/>
    <cellStyle name="Collegamento ipertestuale visitato" xfId="753" builtinId="9" hidden="1"/>
    <cellStyle name="Collegamento ipertestuale visitato" xfId="754" builtinId="9" hidden="1"/>
    <cellStyle name="Collegamento ipertestuale visitato" xfId="755" builtinId="9" hidden="1"/>
    <cellStyle name="Collegamento ipertestuale visitato" xfId="756" builtinId="9" hidden="1"/>
    <cellStyle name="Collegamento ipertestuale visitato" xfId="757" builtinId="9" hidden="1"/>
    <cellStyle name="Collegamento ipertestuale visitato" xfId="758" builtinId="9" hidden="1"/>
    <cellStyle name="Collegamento ipertestuale visitato" xfId="759" builtinId="9" hidden="1"/>
    <cellStyle name="Collegamento ipertestuale visitato" xfId="760" builtinId="9" hidden="1"/>
    <cellStyle name="Collegamento ipertestuale visitato" xfId="761" builtinId="9" hidden="1"/>
    <cellStyle name="Collegamento ipertestuale visitato" xfId="762" builtinId="9" hidden="1"/>
    <cellStyle name="Collegamento ipertestuale visitato" xfId="763" builtinId="9" hidden="1"/>
    <cellStyle name="Collegamento ipertestuale visitato" xfId="764" builtinId="9" hidden="1"/>
    <cellStyle name="Collegamento ipertestuale visitato" xfId="765" builtinId="9" hidden="1"/>
    <cellStyle name="Collegamento ipertestuale visitato" xfId="766" builtinId="9" hidden="1"/>
    <cellStyle name="Collegamento ipertestuale visitato" xfId="767" builtinId="9" hidden="1"/>
    <cellStyle name="Collegamento ipertestuale visitato" xfId="768" builtinId="9" hidden="1"/>
    <cellStyle name="Collegamento ipertestuale visitato" xfId="769" builtinId="9" hidden="1"/>
    <cellStyle name="Collegamento ipertestuale visitato" xfId="770" builtinId="9" hidden="1"/>
    <cellStyle name="Collegamento ipertestuale visitato" xfId="771" builtinId="9" hidden="1"/>
    <cellStyle name="Collegamento ipertestuale visitato" xfId="772" builtinId="9" hidden="1"/>
    <cellStyle name="Collegamento ipertestuale visitato" xfId="773" builtinId="9" hidden="1"/>
    <cellStyle name="Collegamento ipertestuale visitato" xfId="774" builtinId="9" hidden="1"/>
    <cellStyle name="Collegamento ipertestuale visitato" xfId="775" builtinId="9" hidden="1"/>
    <cellStyle name="Collegamento ipertestuale visitato" xfId="776" builtinId="9" hidden="1"/>
    <cellStyle name="Collegamento ipertestuale visitato" xfId="777" builtinId="9" hidden="1"/>
    <cellStyle name="Collegamento ipertestuale visitato" xfId="778" builtinId="9" hidden="1"/>
    <cellStyle name="Collegamento ipertestuale visitato" xfId="779" builtinId="9" hidden="1"/>
    <cellStyle name="Collegamento ipertestuale visitato" xfId="780" builtinId="9" hidden="1"/>
    <cellStyle name="Collegamento ipertestuale visitato" xfId="781" builtinId="9" hidden="1"/>
    <cellStyle name="Collegamento ipertestuale visitato" xfId="782" builtinId="9" hidden="1"/>
    <cellStyle name="Collegamento ipertestuale visitato" xfId="783" builtinId="9" hidden="1"/>
    <cellStyle name="Collegamento ipertestuale visitato" xfId="784" builtinId="9" hidden="1"/>
    <cellStyle name="Collegamento ipertestuale visitato" xfId="785" builtinId="9" hidden="1"/>
    <cellStyle name="Collegamento ipertestuale visitato" xfId="786" builtinId="9" hidden="1"/>
    <cellStyle name="Collegamento ipertestuale visitato" xfId="787" builtinId="9" hidden="1"/>
    <cellStyle name="Collegamento ipertestuale visitato" xfId="788" builtinId="9" hidden="1"/>
    <cellStyle name="Collegamento ipertestuale visitato" xfId="789" builtinId="9" hidden="1"/>
    <cellStyle name="Collegamento ipertestuale visitato" xfId="790" builtinId="9" hidden="1"/>
    <cellStyle name="Collegamento ipertestuale visitato" xfId="791" builtinId="9" hidden="1"/>
    <cellStyle name="Collegamento ipertestuale visitato" xfId="792" builtinId="9" hidden="1"/>
    <cellStyle name="Collegamento ipertestuale visitato" xfId="793" builtinId="9" hidden="1"/>
    <cellStyle name="Collegamento ipertestuale visitato" xfId="794" builtinId="9" hidden="1"/>
    <cellStyle name="Collegamento ipertestuale visitato" xfId="795" builtinId="9" hidden="1"/>
    <cellStyle name="Collegamento ipertestuale visitato" xfId="796" builtinId="9" hidden="1"/>
    <cellStyle name="Collegamento ipertestuale visitato" xfId="797" builtinId="9" hidden="1"/>
    <cellStyle name="Collegamento ipertestuale visitato" xfId="798" builtinId="9" hidden="1"/>
    <cellStyle name="Collegamento ipertestuale visitato" xfId="799" builtinId="9" hidden="1"/>
    <cellStyle name="Collegamento ipertestuale visitato" xfId="800" builtinId="9" hidden="1"/>
    <cellStyle name="Collegamento ipertestuale visitato" xfId="801" builtinId="9" hidden="1"/>
    <cellStyle name="Collegamento ipertestuale visitato" xfId="802" builtinId="9" hidden="1"/>
    <cellStyle name="Collegamento ipertestuale visitato" xfId="803" builtinId="9" hidden="1"/>
    <cellStyle name="Collegamento ipertestuale visitato" xfId="804" builtinId="9" hidden="1"/>
    <cellStyle name="Collegamento ipertestuale visitato" xfId="805" builtinId="9" hidden="1"/>
    <cellStyle name="Collegamento ipertestuale visitato" xfId="806" builtinId="9" hidden="1"/>
    <cellStyle name="Collegamento ipertestuale visitato" xfId="807" builtinId="9" hidden="1"/>
    <cellStyle name="Collegamento ipertestuale visitato" xfId="808" builtinId="9" hidden="1"/>
    <cellStyle name="Collegamento ipertestuale visitato" xfId="809" builtinId="9" hidden="1"/>
    <cellStyle name="Collegamento ipertestuale visitato" xfId="810" builtinId="9" hidden="1"/>
    <cellStyle name="Collegamento ipertestuale visitato" xfId="811" builtinId="9" hidden="1"/>
    <cellStyle name="Collegamento ipertestuale visitato" xfId="812" builtinId="9" hidden="1"/>
    <cellStyle name="Collegamento ipertestuale visitato" xfId="813" builtinId="9" hidden="1"/>
    <cellStyle name="Collegamento ipertestuale visitato" xfId="814" builtinId="9" hidden="1"/>
    <cellStyle name="Collegamento ipertestuale visitato" xfId="815" builtinId="9" hidden="1"/>
    <cellStyle name="Collegamento ipertestuale visitato" xfId="816" builtinId="9" hidden="1"/>
    <cellStyle name="Collegamento ipertestuale visitato" xfId="817" builtinId="9" hidden="1"/>
    <cellStyle name="Collegamento ipertestuale visitato" xfId="818" builtinId="9" hidden="1"/>
    <cellStyle name="Collegamento ipertestuale visitato" xfId="819" builtinId="9" hidden="1"/>
    <cellStyle name="Collegamento ipertestuale visitato" xfId="820" builtinId="9" hidden="1"/>
    <cellStyle name="Collegamento ipertestuale visitato" xfId="821" builtinId="9" hidden="1"/>
    <cellStyle name="Collegamento ipertestuale visitato" xfId="822" builtinId="9" hidden="1"/>
    <cellStyle name="Collegamento ipertestuale visitato" xfId="823" builtinId="9" hidden="1"/>
    <cellStyle name="Collegamento ipertestuale visitato" xfId="824" builtinId="9" hidden="1"/>
    <cellStyle name="Collegamento ipertestuale visitato" xfId="825" builtinId="9" hidden="1"/>
    <cellStyle name="Collegamento ipertestuale visitato" xfId="826" builtinId="9" hidden="1"/>
    <cellStyle name="Collegamento ipertestuale visitato" xfId="827" builtinId="9" hidden="1"/>
    <cellStyle name="Collegamento ipertestuale visitato" xfId="828" builtinId="9" hidden="1"/>
    <cellStyle name="Collegamento ipertestuale visitato" xfId="829" builtinId="9" hidden="1"/>
    <cellStyle name="Collegamento ipertestuale visitato" xfId="830" builtinId="9" hidden="1"/>
    <cellStyle name="Collegamento ipertestuale visitato" xfId="831" builtinId="9" hidden="1"/>
    <cellStyle name="Collegamento ipertestuale visitato" xfId="832" builtinId="9" hidden="1"/>
    <cellStyle name="Collegamento ipertestuale visitato" xfId="833" builtinId="9" hidden="1"/>
    <cellStyle name="Collegamento ipertestuale visitato" xfId="834" builtinId="9" hidden="1"/>
    <cellStyle name="Collegamento ipertestuale visitato" xfId="835" builtinId="9" hidden="1"/>
    <cellStyle name="Collegamento ipertestuale visitato" xfId="836" builtinId="9" hidden="1"/>
    <cellStyle name="Collegamento ipertestuale visitato" xfId="837" builtinId="9" hidden="1"/>
    <cellStyle name="Collegamento ipertestuale visitato" xfId="838" builtinId="9" hidden="1"/>
    <cellStyle name="Collegamento ipertestuale visitato" xfId="839" builtinId="9" hidden="1"/>
    <cellStyle name="Collegamento ipertestuale visitato" xfId="840" builtinId="9" hidden="1"/>
    <cellStyle name="Collegamento ipertestuale visitato" xfId="841" builtinId="9" hidden="1"/>
    <cellStyle name="Collegamento ipertestuale visitato" xfId="842" builtinId="9" hidden="1"/>
    <cellStyle name="Collegamento ipertestuale visitato" xfId="843" builtinId="9" hidden="1"/>
    <cellStyle name="Collegamento ipertestuale visitato" xfId="844" builtinId="9" hidden="1"/>
    <cellStyle name="Collegamento ipertestuale visitato" xfId="845" builtinId="9" hidden="1"/>
    <cellStyle name="Collegamento ipertestuale visitato" xfId="846" builtinId="9" hidden="1"/>
    <cellStyle name="Collegamento ipertestuale visitato" xfId="847" builtinId="9" hidden="1"/>
    <cellStyle name="Collegamento ipertestuale visitato" xfId="848" builtinId="9" hidden="1"/>
    <cellStyle name="Collegamento ipertestuale visitato" xfId="849" builtinId="9" hidden="1"/>
    <cellStyle name="Collegamento ipertestuale visitato" xfId="850" builtinId="9" hidden="1"/>
    <cellStyle name="Collegamento ipertestuale visitato" xfId="851" builtinId="9" hidden="1"/>
    <cellStyle name="Collegamento ipertestuale visitato" xfId="852" builtinId="9" hidden="1"/>
    <cellStyle name="Collegamento ipertestuale visitato" xfId="853" builtinId="9" hidden="1"/>
    <cellStyle name="Collegamento ipertestuale visitato" xfId="854" builtinId="9" hidden="1"/>
    <cellStyle name="Collegamento ipertestuale visitato" xfId="855" builtinId="9" hidden="1"/>
    <cellStyle name="Collegamento ipertestuale visitato" xfId="856" builtinId="9" hidden="1"/>
    <cellStyle name="Collegamento ipertestuale visitato" xfId="857" builtinId="9" hidden="1"/>
    <cellStyle name="Collegamento ipertestuale visitato" xfId="858" builtinId="9" hidden="1"/>
    <cellStyle name="Collegamento ipertestuale visitato" xfId="859" builtinId="9" hidden="1"/>
    <cellStyle name="Collegamento ipertestuale visitato" xfId="860" builtinId="9" hidden="1"/>
    <cellStyle name="Collegamento ipertestuale visitato" xfId="861" builtinId="9" hidden="1"/>
    <cellStyle name="Collegamento ipertestuale visitato" xfId="862" builtinId="9" hidden="1"/>
    <cellStyle name="Collegamento ipertestuale visitato" xfId="863" builtinId="9" hidden="1"/>
    <cellStyle name="Collegamento ipertestuale visitato" xfId="864" builtinId="9" hidden="1"/>
    <cellStyle name="Collegamento ipertestuale visitato" xfId="865" builtinId="9" hidden="1"/>
    <cellStyle name="Collegamento ipertestuale visitato" xfId="866" builtinId="9" hidden="1"/>
    <cellStyle name="Collegamento ipertestuale visitato" xfId="867" builtinId="9" hidden="1"/>
    <cellStyle name="Collegamento ipertestuale visitato" xfId="868" builtinId="9" hidden="1"/>
    <cellStyle name="Collegamento ipertestuale visitato" xfId="869" builtinId="9" hidden="1"/>
    <cellStyle name="Collegamento ipertestuale visitato" xfId="870" builtinId="9" hidden="1"/>
    <cellStyle name="Collegamento ipertestuale visitato" xfId="871" builtinId="9" hidden="1"/>
    <cellStyle name="Collegamento ipertestuale visitato" xfId="872" builtinId="9" hidden="1"/>
    <cellStyle name="Collegamento ipertestuale visitato" xfId="873" builtinId="9" hidden="1"/>
    <cellStyle name="Collegamento ipertestuale visitato" xfId="874" builtinId="9" hidden="1"/>
    <cellStyle name="Collegamento ipertestuale visitato" xfId="875" builtinId="9" hidden="1"/>
    <cellStyle name="Collegamento ipertestuale visitato" xfId="876" builtinId="9" hidden="1"/>
    <cellStyle name="Collegamento ipertestuale visitato" xfId="877" builtinId="9" hidden="1"/>
    <cellStyle name="Collegamento ipertestuale visitato" xfId="878" builtinId="9" hidden="1"/>
    <cellStyle name="Collegamento ipertestuale visitato" xfId="879" builtinId="9" hidden="1"/>
    <cellStyle name="Collegamento ipertestuale visitato" xfId="880" builtinId="9" hidden="1"/>
    <cellStyle name="Collegamento ipertestuale visitato" xfId="881" builtinId="9" hidden="1"/>
    <cellStyle name="Collegamento ipertestuale visitato" xfId="882" builtinId="9" hidden="1"/>
    <cellStyle name="Collegamento ipertestuale visitato" xfId="883" builtinId="9" hidden="1"/>
    <cellStyle name="Collegamento ipertestuale visitato" xfId="884" builtinId="9" hidden="1"/>
    <cellStyle name="Collegamento ipertestuale visitato" xfId="885" builtinId="9" hidden="1"/>
    <cellStyle name="Collegamento ipertestuale visitato" xfId="886" builtinId="9" hidden="1"/>
    <cellStyle name="Collegamento ipertestuale visitato" xfId="887" builtinId="9" hidden="1"/>
    <cellStyle name="Collegamento ipertestuale visitato" xfId="888" builtinId="9" hidden="1"/>
    <cellStyle name="Collegamento ipertestuale visitato" xfId="889" builtinId="9" hidden="1"/>
    <cellStyle name="Collegamento ipertestuale visitato" xfId="890" builtinId="9" hidden="1"/>
    <cellStyle name="Collegamento ipertestuale visitato" xfId="891" builtinId="9" hidden="1"/>
    <cellStyle name="Collegamento ipertestuale visitato" xfId="892" builtinId="9" hidden="1"/>
    <cellStyle name="Collegamento ipertestuale visitato" xfId="893" builtinId="9" hidden="1"/>
    <cellStyle name="Collegamento ipertestuale visitato" xfId="894" builtinId="9" hidden="1"/>
    <cellStyle name="Collegamento ipertestuale visitato" xfId="895" builtinId="9" hidden="1"/>
    <cellStyle name="Collegamento ipertestuale visitato" xfId="896" builtinId="9" hidden="1"/>
    <cellStyle name="Collegamento ipertestuale visitato" xfId="897" builtinId="9" hidden="1"/>
    <cellStyle name="Collegamento ipertestuale visitato" xfId="898" builtinId="9" hidden="1"/>
    <cellStyle name="Collegamento ipertestuale visitato" xfId="899" builtinId="9" hidden="1"/>
    <cellStyle name="Collegamento ipertestuale visitato" xfId="900" builtinId="9" hidden="1"/>
    <cellStyle name="Collegamento ipertestuale visitato" xfId="901" builtinId="9" hidden="1"/>
    <cellStyle name="Collegamento ipertestuale visitato" xfId="902" builtinId="9" hidden="1"/>
    <cellStyle name="Collegamento ipertestuale visitato" xfId="903" builtinId="9" hidden="1"/>
    <cellStyle name="Collegamento ipertestuale visitato" xfId="904" builtinId="9" hidden="1"/>
    <cellStyle name="Collegamento ipertestuale visitato" xfId="905" builtinId="9" hidden="1"/>
    <cellStyle name="Collegamento ipertestuale visitato" xfId="906" builtinId="9" hidden="1"/>
    <cellStyle name="Collegamento ipertestuale visitato" xfId="907" builtinId="9" hidden="1"/>
    <cellStyle name="Collegamento ipertestuale visitato" xfId="908" builtinId="9" hidden="1"/>
    <cellStyle name="Collegamento ipertestuale visitato" xfId="909" builtinId="9" hidden="1"/>
    <cellStyle name="Collegamento ipertestuale visitato" xfId="910" builtinId="9" hidden="1"/>
    <cellStyle name="Collegamento ipertestuale visitato" xfId="911" builtinId="9" hidden="1"/>
    <cellStyle name="Collegamento ipertestuale visitato" xfId="912" builtinId="9" hidden="1"/>
    <cellStyle name="Collegamento ipertestuale visitato" xfId="913" builtinId="9" hidden="1"/>
    <cellStyle name="Collegamento ipertestuale visitato" xfId="914" builtinId="9" hidden="1"/>
    <cellStyle name="Collegamento ipertestuale visitato" xfId="915" builtinId="9" hidden="1"/>
    <cellStyle name="Collegamento ipertestuale visitato" xfId="916" builtinId="9" hidden="1"/>
    <cellStyle name="Collegamento ipertestuale visitato" xfId="917" builtinId="9" hidden="1"/>
    <cellStyle name="Collegamento ipertestuale visitato" xfId="918" builtinId="9" hidden="1"/>
    <cellStyle name="Collegamento ipertestuale visitato" xfId="919" builtinId="9" hidden="1"/>
    <cellStyle name="Collegamento ipertestuale visitato" xfId="920" builtinId="9" hidden="1"/>
    <cellStyle name="Collegamento ipertestuale visitato" xfId="921" builtinId="9" hidden="1"/>
    <cellStyle name="Collegamento ipertestuale visitato" xfId="922" builtinId="9" hidden="1"/>
    <cellStyle name="Collegamento ipertestuale visitato" xfId="923" builtinId="9" hidden="1"/>
    <cellStyle name="Collegamento ipertestuale visitato" xfId="924" builtinId="9" hidden="1"/>
    <cellStyle name="Collegamento ipertestuale visitato" xfId="925" builtinId="9" hidden="1"/>
    <cellStyle name="Collegamento ipertestuale visitato" xfId="926" builtinId="9" hidden="1"/>
    <cellStyle name="Collegamento ipertestuale visitato" xfId="927" builtinId="9" hidden="1"/>
    <cellStyle name="Collegamento ipertestuale visitato" xfId="928" builtinId="9" hidden="1"/>
    <cellStyle name="Collegamento ipertestuale visitato" xfId="929" builtinId="9" hidden="1"/>
    <cellStyle name="Collegamento ipertestuale visitato" xfId="930" builtinId="9" hidden="1"/>
    <cellStyle name="Collegamento ipertestuale visitato" xfId="931" builtinId="9" hidden="1"/>
    <cellStyle name="Collegamento ipertestuale visitato" xfId="932" builtinId="9" hidden="1"/>
    <cellStyle name="Collegamento ipertestuale visitato" xfId="933" builtinId="9" hidden="1"/>
    <cellStyle name="Collegamento ipertestuale visitato" xfId="934" builtinId="9" hidden="1"/>
    <cellStyle name="Collegamento ipertestuale visitato" xfId="935" builtinId="9" hidden="1"/>
    <cellStyle name="Collegamento ipertestuale visitato" xfId="936" builtinId="9" hidden="1"/>
    <cellStyle name="Collegamento ipertestuale visitato" xfId="937" builtinId="9" hidden="1"/>
    <cellStyle name="Collegamento ipertestuale visitato" xfId="938" builtinId="9" hidden="1"/>
    <cellStyle name="Collegamento ipertestuale visitato" xfId="939" builtinId="9" hidden="1"/>
    <cellStyle name="Collegamento ipertestuale visitato" xfId="940" builtinId="9" hidden="1"/>
    <cellStyle name="Collegamento ipertestuale visitato" xfId="941" builtinId="9" hidden="1"/>
    <cellStyle name="Collegamento ipertestuale visitato" xfId="942" builtinId="9" hidden="1"/>
    <cellStyle name="Collegamento ipertestuale visitato" xfId="943" builtinId="9" hidden="1"/>
    <cellStyle name="Collegamento ipertestuale visitato" xfId="944" builtinId="9" hidden="1"/>
    <cellStyle name="Collegamento ipertestuale visitato" xfId="945" builtinId="9" hidden="1"/>
    <cellStyle name="Collegamento ipertestuale visitato" xfId="946" builtinId="9" hidden="1"/>
    <cellStyle name="Collegamento ipertestuale visitato" xfId="947" builtinId="9" hidden="1"/>
    <cellStyle name="Collegamento ipertestuale visitato" xfId="948" builtinId="9" hidden="1"/>
    <cellStyle name="Collegamento ipertestuale visitato" xfId="949" builtinId="9" hidden="1"/>
    <cellStyle name="Collegamento ipertestuale visitato" xfId="950" builtinId="9" hidden="1"/>
    <cellStyle name="Collegamento ipertestuale visitato" xfId="951" builtinId="9" hidden="1"/>
    <cellStyle name="Collegamento ipertestuale visitato" xfId="952" builtinId="9" hidden="1"/>
    <cellStyle name="Collegamento ipertestuale visitato" xfId="953" builtinId="9" hidden="1"/>
    <cellStyle name="Collegamento ipertestuale visitato" xfId="954" builtinId="9" hidden="1"/>
    <cellStyle name="Collegamento ipertestuale visitato" xfId="955" builtinId="9" hidden="1"/>
    <cellStyle name="Collegamento ipertestuale visitato" xfId="956" builtinId="9" hidden="1"/>
    <cellStyle name="Collegamento ipertestuale visitato" xfId="957" builtinId="9" hidden="1"/>
    <cellStyle name="Collegamento ipertestuale visitato" xfId="958" builtinId="9" hidden="1"/>
    <cellStyle name="Collegamento ipertestuale visitato" xfId="959" builtinId="9" hidden="1"/>
    <cellStyle name="Collegamento ipertestuale visitato" xfId="960" builtinId="9" hidden="1"/>
    <cellStyle name="Collegamento ipertestuale visitato" xfId="961" builtinId="9" hidden="1"/>
    <cellStyle name="Collegamento ipertestuale visitato" xfId="962" builtinId="9" hidden="1"/>
    <cellStyle name="Collegamento ipertestuale visitato" xfId="963" builtinId="9" hidden="1"/>
    <cellStyle name="Collegamento ipertestuale visitato" xfId="964" builtinId="9" hidden="1"/>
    <cellStyle name="Collegamento ipertestuale visitato" xfId="965" builtinId="9" hidden="1"/>
    <cellStyle name="Collegamento ipertestuale visitato" xfId="966" builtinId="9" hidden="1"/>
    <cellStyle name="Collegamento ipertestuale visitato" xfId="967" builtinId="9" hidden="1"/>
    <cellStyle name="Collegamento ipertestuale visitato" xfId="968" builtinId="9" hidden="1"/>
    <cellStyle name="Collegamento ipertestuale visitato" xfId="969" builtinId="9" hidden="1"/>
    <cellStyle name="Collegamento ipertestuale visitato" xfId="970" builtinId="9" hidden="1"/>
    <cellStyle name="Collegamento ipertestuale visitato" xfId="971" builtinId="9" hidden="1"/>
    <cellStyle name="Collegamento ipertestuale visitato" xfId="972" builtinId="9" hidden="1"/>
    <cellStyle name="Collegamento ipertestuale visitato" xfId="973" builtinId="9" hidden="1"/>
    <cellStyle name="Collegamento ipertestuale visitato" xfId="974" builtinId="9" hidden="1"/>
    <cellStyle name="Collegamento ipertestuale visitato" xfId="975" builtinId="9" hidden="1"/>
    <cellStyle name="Collegamento ipertestuale visitato" xfId="976" builtinId="9" hidden="1"/>
    <cellStyle name="Collegamento ipertestuale visitato" xfId="977" builtinId="9" hidden="1"/>
    <cellStyle name="Collegamento ipertestuale visitato" xfId="978" builtinId="9" hidden="1"/>
    <cellStyle name="Collegamento ipertestuale visitato" xfId="979" builtinId="9" hidden="1"/>
    <cellStyle name="Collegamento ipertestuale visitato" xfId="980" builtinId="9" hidden="1"/>
    <cellStyle name="Collegamento ipertestuale visitato" xfId="981" builtinId="9" hidden="1"/>
    <cellStyle name="Collegamento ipertestuale visitato" xfId="982" builtinId="9" hidden="1"/>
    <cellStyle name="Collegamento ipertestuale visitato" xfId="983" builtinId="9" hidden="1"/>
    <cellStyle name="Collegamento ipertestuale visitato" xfId="984" builtinId="9" hidden="1"/>
    <cellStyle name="Collegamento ipertestuale visitato" xfId="985" builtinId="9" hidden="1"/>
    <cellStyle name="Collegamento ipertestuale visitato" xfId="986" builtinId="9" hidden="1"/>
    <cellStyle name="Collegamento ipertestuale visitato" xfId="987" builtinId="9" hidden="1"/>
    <cellStyle name="Collegamento ipertestuale visitato" xfId="988" builtinId="9" hidden="1"/>
    <cellStyle name="Collegamento ipertestuale visitato" xfId="989" builtinId="9" hidden="1"/>
    <cellStyle name="Collegamento ipertestuale visitato" xfId="990" builtinId="9" hidden="1"/>
    <cellStyle name="Collegamento ipertestuale visitato" xfId="991" builtinId="9" hidden="1"/>
    <cellStyle name="Collegamento ipertestuale visitato" xfId="992" builtinId="9" hidden="1"/>
    <cellStyle name="Collegamento ipertestuale visitato" xfId="993" builtinId="9" hidden="1"/>
    <cellStyle name="Collegamento ipertestuale visitato" xfId="994" builtinId="9" hidden="1"/>
    <cellStyle name="Collegamento ipertestuale visitato" xfId="995" builtinId="9" hidden="1"/>
    <cellStyle name="Collegamento ipertestuale visitato" xfId="996" builtinId="9" hidden="1"/>
    <cellStyle name="Collegamento ipertestuale visitato" xfId="997" builtinId="9" hidden="1"/>
    <cellStyle name="Collegamento ipertestuale visitato" xfId="998" builtinId="9" hidden="1"/>
    <cellStyle name="Collegamento ipertestuale visitato" xfId="999" builtinId="9" hidden="1"/>
    <cellStyle name="Collegamento ipertestuale visitato" xfId="1000" builtinId="9" hidden="1"/>
    <cellStyle name="Collegamento ipertestuale visitato" xfId="1001" builtinId="9" hidden="1"/>
    <cellStyle name="Collegamento ipertestuale visitato" xfId="1002" builtinId="9" hidden="1"/>
    <cellStyle name="Collegamento ipertestuale visitato" xfId="1003" builtinId="9" hidden="1"/>
    <cellStyle name="Collegamento ipertestuale visitato" xfId="1004" builtinId="9" hidden="1"/>
    <cellStyle name="Collegamento ipertestuale visitato" xfId="1005" builtinId="9" hidden="1"/>
    <cellStyle name="Collegamento ipertestuale visitato" xfId="1006" builtinId="9" hidden="1"/>
    <cellStyle name="Collegamento ipertestuale visitato" xfId="1007" builtinId="9" hidden="1"/>
    <cellStyle name="Collegamento ipertestuale visitato" xfId="1008" builtinId="9" hidden="1"/>
    <cellStyle name="Collegamento ipertestuale visitato" xfId="1009" builtinId="9" hidden="1"/>
    <cellStyle name="Collegamento ipertestuale visitato" xfId="1010" builtinId="9" hidden="1"/>
    <cellStyle name="Collegamento ipertestuale visitato" xfId="1011" builtinId="9" hidden="1"/>
    <cellStyle name="Collegamento ipertestuale visitato" xfId="1012" builtinId="9" hidden="1"/>
    <cellStyle name="Collegamento ipertestuale visitato" xfId="1013" builtinId="9" hidden="1"/>
    <cellStyle name="Collegamento ipertestuale visitato" xfId="1014" builtinId="9" hidden="1"/>
    <cellStyle name="Collegamento ipertestuale visitato" xfId="1015" builtinId="9" hidden="1"/>
    <cellStyle name="Collegamento ipertestuale visitato" xfId="1016" builtinId="9" hidden="1"/>
    <cellStyle name="Collegamento ipertestuale visitato" xfId="1017" builtinId="9" hidden="1"/>
    <cellStyle name="Collegamento ipertestuale visitato" xfId="1018" builtinId="9" hidden="1"/>
    <cellStyle name="Collegamento ipertestuale visitato" xfId="1019" builtinId="9" hidden="1"/>
    <cellStyle name="Collegamento ipertestuale visitato" xfId="1020" builtinId="9" hidden="1"/>
    <cellStyle name="Collegamento ipertestuale visitato" xfId="1021" builtinId="9" hidden="1"/>
    <cellStyle name="Collegamento ipertestuale visitato" xfId="1022" builtinId="9" hidden="1"/>
    <cellStyle name="Collegamento ipertestuale visitato" xfId="1023" builtinId="9" hidden="1"/>
    <cellStyle name="Collegamento ipertestuale visitato" xfId="1024" builtinId="9" hidden="1"/>
    <cellStyle name="Collegamento ipertestuale visitato" xfId="1025" builtinId="9" hidden="1"/>
    <cellStyle name="Collegamento ipertestuale visitato" xfId="1026" builtinId="9" hidden="1"/>
    <cellStyle name="Collegamento ipertestuale visitato" xfId="1027" builtinId="9" hidden="1"/>
    <cellStyle name="Collegamento ipertestuale visitato" xfId="1028" builtinId="9" hidden="1"/>
    <cellStyle name="Collegamento ipertestuale visitato" xfId="1029" builtinId="9" hidden="1"/>
    <cellStyle name="Collegamento ipertestuale visitato" xfId="1030" builtinId="9" hidden="1"/>
    <cellStyle name="Collegamento ipertestuale visitato" xfId="1031" builtinId="9" hidden="1"/>
    <cellStyle name="Collegamento ipertestuale visitato" xfId="1032" builtinId="9" hidden="1"/>
    <cellStyle name="Collegamento ipertestuale visitato" xfId="1033" builtinId="9" hidden="1"/>
    <cellStyle name="Collegamento ipertestuale visitato" xfId="1034" builtinId="9" hidden="1"/>
    <cellStyle name="Collegamento ipertestuale visitato" xfId="1035" builtinId="9" hidden="1"/>
    <cellStyle name="Collegamento ipertestuale visitato" xfId="1036" builtinId="9" hidden="1"/>
    <cellStyle name="Collegamento ipertestuale visitato" xfId="1037" builtinId="9" hidden="1"/>
    <cellStyle name="Collegamento ipertestuale visitato" xfId="1038" builtinId="9" hidden="1"/>
    <cellStyle name="Collegamento ipertestuale visitato" xfId="1039" builtinId="9" hidden="1"/>
    <cellStyle name="Collegamento ipertestuale visitato" xfId="1040" builtinId="9" hidden="1"/>
    <cellStyle name="Collegamento ipertestuale visitato" xfId="1041" builtinId="9" hidden="1"/>
    <cellStyle name="Collegamento ipertestuale visitato" xfId="1042" builtinId="9" hidden="1"/>
    <cellStyle name="Collegamento ipertestuale visitato" xfId="1043" builtinId="9" hidden="1"/>
    <cellStyle name="Collegamento ipertestuale visitato" xfId="1044" builtinId="9" hidden="1"/>
    <cellStyle name="Collegamento ipertestuale visitato" xfId="1045" builtinId="9" hidden="1"/>
    <cellStyle name="Collegamento ipertestuale visitato" xfId="1046" builtinId="9" hidden="1"/>
    <cellStyle name="Collegamento ipertestuale visitato" xfId="1047" builtinId="9" hidden="1"/>
    <cellStyle name="Collegamento ipertestuale visitato" xfId="1048" builtinId="9" hidden="1"/>
    <cellStyle name="Collegamento ipertestuale visitato" xfId="1049" builtinId="9" hidden="1"/>
    <cellStyle name="Collegamento ipertestuale visitato" xfId="1050" builtinId="9" hidden="1"/>
    <cellStyle name="Collegamento ipertestuale visitato" xfId="1051" builtinId="9" hidden="1"/>
    <cellStyle name="Collegamento ipertestuale visitato" xfId="1052" builtinId="9" hidden="1"/>
    <cellStyle name="Collegamento ipertestuale visitato" xfId="1053" builtinId="9" hidden="1"/>
    <cellStyle name="Collegamento ipertestuale visitato" xfId="1054" builtinId="9" hidden="1"/>
    <cellStyle name="Collegamento ipertestuale visitato" xfId="1055" builtinId="9" hidden="1"/>
    <cellStyle name="Collegamento ipertestuale visitato" xfId="1056" builtinId="9" hidden="1"/>
    <cellStyle name="Collegamento ipertestuale visitato" xfId="1057" builtinId="9" hidden="1"/>
    <cellStyle name="Collegamento ipertestuale visitato" xfId="1058" builtinId="9" hidden="1"/>
    <cellStyle name="Collegamento ipertestuale visitato" xfId="1059" builtinId="9" hidden="1"/>
    <cellStyle name="Collegamento ipertestuale visitato" xfId="1060" builtinId="9" hidden="1"/>
    <cellStyle name="Collegamento ipertestuale visitato" xfId="1061" builtinId="9" hidden="1"/>
    <cellStyle name="Collegamento ipertestuale visitato" xfId="1062" builtinId="9" hidden="1"/>
    <cellStyle name="Collegamento ipertestuale visitato" xfId="1063" builtinId="9" hidden="1"/>
    <cellStyle name="Collegamento ipertestuale visitato" xfId="1064" builtinId="9" hidden="1"/>
    <cellStyle name="Collegamento ipertestuale visitato" xfId="1065" builtinId="9" hidden="1"/>
    <cellStyle name="Collegamento ipertestuale visitato" xfId="1066" builtinId="9" hidden="1"/>
    <cellStyle name="Collegamento ipertestuale visitato" xfId="1067" builtinId="9" hidden="1"/>
    <cellStyle name="Collegamento ipertestuale visitato" xfId="1068" builtinId="9" hidden="1"/>
    <cellStyle name="Collegamento ipertestuale visitato" xfId="1069" builtinId="9" hidden="1"/>
    <cellStyle name="Collegamento ipertestuale visitato" xfId="1070" builtinId="9" hidden="1"/>
    <cellStyle name="Collegamento ipertestuale visitato" xfId="1071" builtinId="9" hidden="1"/>
    <cellStyle name="Collegamento ipertestuale visitato" xfId="1072" builtinId="9" hidden="1"/>
    <cellStyle name="Collegamento ipertestuale visitato" xfId="1073" builtinId="9" hidden="1"/>
    <cellStyle name="Collegamento ipertestuale visitato" xfId="1074" builtinId="9" hidden="1"/>
    <cellStyle name="Collegamento ipertestuale visitato" xfId="1075" builtinId="9" hidden="1"/>
    <cellStyle name="Collegamento ipertestuale visitato" xfId="1076" builtinId="9" hidden="1"/>
    <cellStyle name="Collegamento ipertestuale visitato" xfId="1077" builtinId="9" hidden="1"/>
    <cellStyle name="Collegamento ipertestuale visitato" xfId="1078" builtinId="9" hidden="1"/>
    <cellStyle name="Collegamento ipertestuale visitato" xfId="1079" builtinId="9" hidden="1"/>
    <cellStyle name="Collegamento ipertestuale visitato" xfId="1080" builtinId="9" hidden="1"/>
    <cellStyle name="Collegamento ipertestuale visitato" xfId="1081" builtinId="9" hidden="1"/>
    <cellStyle name="Collegamento ipertestuale visitato" xfId="1082" builtinId="9" hidden="1"/>
    <cellStyle name="Collegamento ipertestuale visitato" xfId="1083" builtinId="9" hidden="1"/>
    <cellStyle name="Collegamento ipertestuale visitato" xfId="1084" builtinId="9" hidden="1"/>
    <cellStyle name="Collegamento ipertestuale visitato" xfId="1085" builtinId="9" hidden="1"/>
    <cellStyle name="Collegamento ipertestuale visitato" xfId="1086" builtinId="9" hidden="1"/>
    <cellStyle name="Collegamento ipertestuale visitato" xfId="1087" builtinId="9" hidden="1"/>
    <cellStyle name="Collegamento ipertestuale visitato" xfId="1088" builtinId="9" hidden="1"/>
    <cellStyle name="Collegamento ipertestuale visitato" xfId="1089" builtinId="9" hidden="1"/>
    <cellStyle name="Collegamento ipertestuale visitato" xfId="1090" builtinId="9" hidden="1"/>
    <cellStyle name="Collegamento ipertestuale visitato" xfId="1091" builtinId="9" hidden="1"/>
    <cellStyle name="Collegamento ipertestuale visitato" xfId="1092" builtinId="9" hidden="1"/>
    <cellStyle name="Collegamento ipertestuale visitato" xfId="1093" builtinId="9" hidden="1"/>
    <cellStyle name="Collegamento ipertestuale visitato" xfId="1094" builtinId="9" hidden="1"/>
    <cellStyle name="Collegamento ipertestuale visitato" xfId="1095" builtinId="9" hidden="1"/>
    <cellStyle name="Collegamento ipertestuale visitato" xfId="1096" builtinId="9" hidden="1"/>
    <cellStyle name="Collegamento ipertestuale visitato" xfId="1097" builtinId="9" hidden="1"/>
    <cellStyle name="Collegamento ipertestuale visitato" xfId="1098" builtinId="9" hidden="1"/>
    <cellStyle name="Collegamento ipertestuale visitato" xfId="1099" builtinId="9" hidden="1"/>
    <cellStyle name="Collegamento ipertestuale visitato" xfId="1100" builtinId="9" hidden="1"/>
    <cellStyle name="Collegamento ipertestuale visitato" xfId="1101" builtinId="9" hidden="1"/>
    <cellStyle name="Collegamento ipertestuale visitato" xfId="1102" builtinId="9" hidden="1"/>
    <cellStyle name="Collegamento ipertestuale visitato" xfId="1103" builtinId="9" hidden="1"/>
    <cellStyle name="Collegamento ipertestuale visitato" xfId="1104" builtinId="9" hidden="1"/>
    <cellStyle name="Collegamento ipertestuale visitato" xfId="1105" builtinId="9" hidden="1"/>
    <cellStyle name="Collegamento ipertestuale visitato" xfId="1106" builtinId="9" hidden="1"/>
    <cellStyle name="Collegamento ipertestuale visitato" xfId="1107" builtinId="9" hidden="1"/>
    <cellStyle name="Collegamento ipertestuale visitato" xfId="1108" builtinId="9" hidden="1"/>
    <cellStyle name="Collegamento ipertestuale visitato" xfId="1109" builtinId="9" hidden="1"/>
    <cellStyle name="Collegamento ipertestuale visitato" xfId="1110" builtinId="9" hidden="1"/>
    <cellStyle name="Collegamento ipertestuale visitato" xfId="1111" builtinId="9" hidden="1"/>
    <cellStyle name="Collegamento ipertestuale visitato" xfId="1112" builtinId="9" hidden="1"/>
    <cellStyle name="Collegamento ipertestuale visitato" xfId="1113" builtinId="9" hidden="1"/>
    <cellStyle name="Collegamento ipertestuale visitato" xfId="1114" builtinId="9" hidden="1"/>
    <cellStyle name="Collegamento ipertestuale visitato" xfId="1115" builtinId="9" hidden="1"/>
    <cellStyle name="Collegamento ipertestuale visitato" xfId="1116" builtinId="9" hidden="1"/>
    <cellStyle name="Collegamento ipertestuale visitato" xfId="1117" builtinId="9" hidden="1"/>
    <cellStyle name="Collegamento ipertestuale visitato" xfId="1118" builtinId="9" hidden="1"/>
    <cellStyle name="Collegamento ipertestuale visitato" xfId="1119" builtinId="9" hidden="1"/>
    <cellStyle name="Collegamento ipertestuale visitato" xfId="1120" builtinId="9" hidden="1"/>
    <cellStyle name="Collegamento ipertestuale visitato" xfId="1121" builtinId="9" hidden="1"/>
    <cellStyle name="Collegamento ipertestuale visitato" xfId="1122" builtinId="9" hidden="1"/>
    <cellStyle name="Collegamento ipertestuale visitato" xfId="1123" builtinId="9" hidden="1"/>
    <cellStyle name="Collegamento ipertestuale visitato" xfId="1124" builtinId="9" hidden="1"/>
    <cellStyle name="Collegamento ipertestuale visitato" xfId="1125" builtinId="9" hidden="1"/>
    <cellStyle name="Collegamento ipertestuale visitato" xfId="1126" builtinId="9" hidden="1"/>
    <cellStyle name="Collegamento ipertestuale visitato" xfId="1127" builtinId="9" hidden="1"/>
    <cellStyle name="Collegamento ipertestuale visitato" xfId="1128" builtinId="9" hidden="1"/>
    <cellStyle name="Collegamento ipertestuale visitato" xfId="1129" builtinId="9" hidden="1"/>
    <cellStyle name="Collegamento ipertestuale visitato" xfId="1130" builtinId="9" hidden="1"/>
    <cellStyle name="Collegamento ipertestuale visitato" xfId="1131" builtinId="9" hidden="1"/>
    <cellStyle name="Collegamento ipertestuale visitato" xfId="1132" builtinId="9" hidden="1"/>
    <cellStyle name="Collegamento ipertestuale visitato" xfId="1133" builtinId="9" hidden="1"/>
    <cellStyle name="Collegamento ipertestuale visitato" xfId="1134" builtinId="9" hidden="1"/>
    <cellStyle name="Collegamento ipertestuale visitato" xfId="1135" builtinId="9" hidden="1"/>
    <cellStyle name="Collegamento ipertestuale visitato" xfId="1136" builtinId="9" hidden="1"/>
    <cellStyle name="Collegamento ipertestuale visitato" xfId="1137" builtinId="9" hidden="1"/>
    <cellStyle name="Collegamento ipertestuale visitato" xfId="1138" builtinId="9" hidden="1"/>
    <cellStyle name="Collegamento ipertestuale visitato" xfId="1139" builtinId="9" hidden="1"/>
    <cellStyle name="Collegamento ipertestuale visitato" xfId="1140" builtinId="9" hidden="1"/>
    <cellStyle name="Collegamento ipertestuale visitato" xfId="1141" builtinId="9" hidden="1"/>
    <cellStyle name="Collegamento ipertestuale visitato" xfId="1142" builtinId="9" hidden="1"/>
    <cellStyle name="Collegamento ipertestuale visitato" xfId="1143" builtinId="9" hidden="1"/>
    <cellStyle name="Collegamento ipertestuale visitato" xfId="1144" builtinId="9" hidden="1"/>
    <cellStyle name="Collegamento ipertestuale visitato" xfId="1145" builtinId="9" hidden="1"/>
    <cellStyle name="Collegamento ipertestuale visitato" xfId="1146" builtinId="9" hidden="1"/>
    <cellStyle name="Collegamento ipertestuale visitato" xfId="1147" builtinId="9" hidden="1"/>
    <cellStyle name="Collegamento ipertestuale visitato" xfId="1148" builtinId="9" hidden="1"/>
    <cellStyle name="Collegamento ipertestuale visitato" xfId="1149" builtinId="9" hidden="1"/>
    <cellStyle name="Collegamento ipertestuale visitato" xfId="1150" builtinId="9" hidden="1"/>
    <cellStyle name="Collegamento ipertestuale visitato" xfId="1151" builtinId="9" hidden="1"/>
    <cellStyle name="Collegamento ipertestuale visitato" xfId="1152" builtinId="9" hidden="1"/>
    <cellStyle name="Collegamento ipertestuale visitato" xfId="1153" builtinId="9" hidden="1"/>
    <cellStyle name="Collegamento ipertestuale visitato" xfId="1154" builtinId="9" hidden="1"/>
    <cellStyle name="Collegamento ipertestuale visitato" xfId="1155" builtinId="9" hidden="1"/>
    <cellStyle name="Collegamento ipertestuale visitato" xfId="1156" builtinId="9" hidden="1"/>
    <cellStyle name="Collegamento ipertestuale visitato" xfId="1157" builtinId="9" hidden="1"/>
    <cellStyle name="Collegamento ipertestuale visitato" xfId="1158" builtinId="9" hidden="1"/>
    <cellStyle name="Collegamento ipertestuale visitato" xfId="1159" builtinId="9" hidden="1"/>
    <cellStyle name="Collegamento ipertestuale visitato" xfId="1160" builtinId="9" hidden="1"/>
    <cellStyle name="Collegamento ipertestuale visitato" xfId="1161" builtinId="9" hidden="1"/>
    <cellStyle name="Collegamento ipertestuale visitato" xfId="1162" builtinId="9" hidden="1"/>
    <cellStyle name="Collegamento ipertestuale visitato" xfId="1163" builtinId="9" hidden="1"/>
    <cellStyle name="Collegamento ipertestuale visitato" xfId="1164" builtinId="9" hidden="1"/>
    <cellStyle name="Collegamento ipertestuale visitato" xfId="1165" builtinId="9" hidden="1"/>
    <cellStyle name="Collegamento ipertestuale visitato" xfId="1166" builtinId="9" hidden="1"/>
    <cellStyle name="Collegamento ipertestuale visitato" xfId="1167" builtinId="9" hidden="1"/>
    <cellStyle name="Collegamento ipertestuale visitato" xfId="1168" builtinId="9" hidden="1"/>
    <cellStyle name="Collegamento ipertestuale visitato" xfId="1169" builtinId="9" hidden="1"/>
    <cellStyle name="Collegamento ipertestuale visitato" xfId="1170" builtinId="9" hidden="1"/>
    <cellStyle name="Collegamento ipertestuale visitato" xfId="1171" builtinId="9" hidden="1"/>
    <cellStyle name="Collegamento ipertestuale visitato" xfId="1172" builtinId="9" hidden="1"/>
    <cellStyle name="Collegamento ipertestuale visitato" xfId="1173" builtinId="9" hidden="1"/>
    <cellStyle name="Collegamento ipertestuale visitato" xfId="1174" builtinId="9" hidden="1"/>
    <cellStyle name="Collegamento ipertestuale visitato" xfId="1175" builtinId="9" hidden="1"/>
    <cellStyle name="Collegamento ipertestuale visitato" xfId="1176" builtinId="9" hidden="1"/>
    <cellStyle name="Collegamento ipertestuale visitato" xfId="1177" builtinId="9" hidden="1"/>
    <cellStyle name="Collegamento ipertestuale visitato" xfId="1178" builtinId="9" hidden="1"/>
    <cellStyle name="Collegamento ipertestuale visitato" xfId="1179" builtinId="9" hidden="1"/>
    <cellStyle name="Collegamento ipertestuale visitato" xfId="1180" builtinId="9" hidden="1"/>
    <cellStyle name="Collegamento ipertestuale visitato" xfId="1181" builtinId="9" hidden="1"/>
    <cellStyle name="Collegamento ipertestuale visitato" xfId="1182" builtinId="9" hidden="1"/>
    <cellStyle name="Collegamento ipertestuale visitato" xfId="1183" builtinId="9" hidden="1"/>
    <cellStyle name="Collegamento ipertestuale visitato" xfId="1184" builtinId="9" hidden="1"/>
    <cellStyle name="Collegamento ipertestuale visitato" xfId="1185" builtinId="9" hidden="1"/>
    <cellStyle name="Collegamento ipertestuale visitato" xfId="1186" builtinId="9" hidden="1"/>
    <cellStyle name="Collegamento ipertestuale visitato" xfId="1187" builtinId="9" hidden="1"/>
    <cellStyle name="Collegamento ipertestuale visitato" xfId="1188" builtinId="9" hidden="1"/>
    <cellStyle name="Collegamento ipertestuale visitato" xfId="1189" builtinId="9" hidden="1"/>
    <cellStyle name="Collegamento ipertestuale visitato" xfId="1190" builtinId="9" hidden="1"/>
    <cellStyle name="Collegamento ipertestuale visitato" xfId="1191" builtinId="9" hidden="1"/>
    <cellStyle name="Collegamento ipertestuale visitato" xfId="1192" builtinId="9" hidden="1"/>
    <cellStyle name="Collegamento ipertestuale visitato" xfId="1193" builtinId="9" hidden="1"/>
    <cellStyle name="Collegamento ipertestuale visitato" xfId="1194" builtinId="9" hidden="1"/>
    <cellStyle name="Collegamento ipertestuale visitato" xfId="1195" builtinId="9" hidden="1"/>
    <cellStyle name="Collegamento ipertestuale visitato" xfId="1196" builtinId="9" hidden="1"/>
    <cellStyle name="Collegamento ipertestuale visitato" xfId="1197" builtinId="9" hidden="1"/>
    <cellStyle name="Collegamento ipertestuale visitato" xfId="1198" builtinId="9" hidden="1"/>
    <cellStyle name="Collegamento ipertestuale visitato" xfId="1199" builtinId="9" hidden="1"/>
    <cellStyle name="Collegamento ipertestuale visitato" xfId="1200" builtinId="9" hidden="1"/>
    <cellStyle name="Collegamento ipertestuale visitato" xfId="1201" builtinId="9" hidden="1"/>
    <cellStyle name="Collegamento ipertestuale visitato" xfId="1202" builtinId="9" hidden="1"/>
    <cellStyle name="Collegamento ipertestuale visitato" xfId="1203" builtinId="9" hidden="1"/>
    <cellStyle name="Collegamento ipertestuale visitato" xfId="1204" builtinId="9" hidden="1"/>
    <cellStyle name="Collegamento ipertestuale visitato" xfId="1205" builtinId="9" hidden="1"/>
    <cellStyle name="Collegamento ipertestuale visitato" xfId="1206" builtinId="9" hidden="1"/>
    <cellStyle name="Collegamento ipertestuale visitato" xfId="1207" builtinId="9" hidden="1"/>
    <cellStyle name="Collegamento ipertestuale visitato" xfId="1208" builtinId="9" hidden="1"/>
    <cellStyle name="Collegamento ipertestuale visitato" xfId="1209" builtinId="9" hidden="1"/>
    <cellStyle name="Collegamento ipertestuale visitato" xfId="1210" builtinId="9" hidden="1"/>
    <cellStyle name="Collegamento ipertestuale visitato" xfId="1211" builtinId="9" hidden="1"/>
    <cellStyle name="Collegamento ipertestuale visitato" xfId="1212" builtinId="9" hidden="1"/>
    <cellStyle name="Collegamento ipertestuale visitato" xfId="1213" builtinId="9" hidden="1"/>
    <cellStyle name="Collegamento ipertestuale visitato" xfId="1214" builtinId="9" hidden="1"/>
    <cellStyle name="Collegamento ipertestuale visitato" xfId="1215" builtinId="9" hidden="1"/>
    <cellStyle name="Collegamento ipertestuale visitato" xfId="1216" builtinId="9" hidden="1"/>
    <cellStyle name="Collegamento ipertestuale visitato" xfId="1217" builtinId="9" hidden="1"/>
    <cellStyle name="Collegamento ipertestuale visitato" xfId="1218" builtinId="9" hidden="1"/>
    <cellStyle name="Collegamento ipertestuale visitato" xfId="1219" builtinId="9" hidden="1"/>
    <cellStyle name="Collegamento ipertestuale visitato" xfId="1220" builtinId="9" hidden="1"/>
    <cellStyle name="Collegamento ipertestuale visitato" xfId="1221" builtinId="9" hidden="1"/>
    <cellStyle name="Collegamento ipertestuale visitato" xfId="1222" builtinId="9" hidden="1"/>
    <cellStyle name="Collegamento ipertestuale visitato" xfId="1223" builtinId="9" hidden="1"/>
    <cellStyle name="Collegamento ipertestuale visitato" xfId="1224" builtinId="9" hidden="1"/>
    <cellStyle name="Collegamento ipertestuale visitato" xfId="1225" builtinId="9" hidden="1"/>
    <cellStyle name="Collegamento ipertestuale visitato" xfId="1226" builtinId="9" hidden="1"/>
    <cellStyle name="Collegamento ipertestuale visitato" xfId="1227" builtinId="9" hidden="1"/>
    <cellStyle name="Collegamento ipertestuale visitato" xfId="1228" builtinId="9" hidden="1"/>
    <cellStyle name="Collegamento ipertestuale visitato" xfId="1229" builtinId="9" hidden="1"/>
    <cellStyle name="Collegamento ipertestuale visitato" xfId="1230" builtinId="9" hidden="1"/>
    <cellStyle name="Collegamento ipertestuale visitato" xfId="1231" builtinId="9" hidden="1"/>
    <cellStyle name="Collegamento ipertestuale visitato" xfId="1232" builtinId="9" hidden="1"/>
    <cellStyle name="Collegamento ipertestuale visitato" xfId="1233" builtinId="9" hidden="1"/>
    <cellStyle name="Collegamento ipertestuale visitato" xfId="1234" builtinId="9" hidden="1"/>
    <cellStyle name="Collegamento ipertestuale visitato" xfId="1235" builtinId="9" hidden="1"/>
    <cellStyle name="Collegamento ipertestuale visitato" xfId="1236" builtinId="9" hidden="1"/>
    <cellStyle name="Collegamento ipertestuale visitato" xfId="1237" builtinId="9" hidden="1"/>
    <cellStyle name="Collegamento ipertestuale visitato" xfId="1238" builtinId="9" hidden="1"/>
    <cellStyle name="Collegamento ipertestuale visitato" xfId="1239" builtinId="9" hidden="1"/>
    <cellStyle name="Collegamento ipertestuale visitato" xfId="1240" builtinId="9" hidden="1"/>
    <cellStyle name="Collegamento ipertestuale visitato" xfId="1241" builtinId="9" hidden="1"/>
    <cellStyle name="Collegamento ipertestuale visitato" xfId="1242" builtinId="9" hidden="1"/>
    <cellStyle name="Collegamento ipertestuale visitato" xfId="1243" builtinId="9" hidden="1"/>
    <cellStyle name="Collegamento ipertestuale visitato" xfId="1244" builtinId="9" hidden="1"/>
    <cellStyle name="Collegamento ipertestuale visitato" xfId="1245" builtinId="9" hidden="1"/>
    <cellStyle name="Collegamento ipertestuale visitato" xfId="1246" builtinId="9" hidden="1"/>
    <cellStyle name="Collegamento ipertestuale visitato" xfId="1247" builtinId="9" hidden="1"/>
    <cellStyle name="Collegamento ipertestuale visitato" xfId="1248" builtinId="9" hidden="1"/>
    <cellStyle name="Collegamento ipertestuale visitato" xfId="1249" builtinId="9" hidden="1"/>
    <cellStyle name="Collegamento ipertestuale visitato" xfId="1250" builtinId="9" hidden="1"/>
    <cellStyle name="Collegamento ipertestuale visitato" xfId="1251" builtinId="9" hidden="1"/>
    <cellStyle name="Collegamento ipertestuale visitato" xfId="1252" builtinId="9" hidden="1"/>
    <cellStyle name="Collegamento ipertestuale visitato" xfId="1253" builtinId="9" hidden="1"/>
    <cellStyle name="Collegamento ipertestuale visitato" xfId="1254" builtinId="9" hidden="1"/>
    <cellStyle name="Collegamento ipertestuale visitato" xfId="1255" builtinId="9" hidden="1"/>
    <cellStyle name="Collegamento ipertestuale visitato" xfId="1256" builtinId="9" hidden="1"/>
    <cellStyle name="Collegamento ipertestuale visitato" xfId="1257" builtinId="9" hidden="1"/>
    <cellStyle name="Collegamento ipertestuale visitato" xfId="1258" builtinId="9" hidden="1"/>
    <cellStyle name="Collegamento ipertestuale visitato" xfId="1259" builtinId="9" hidden="1"/>
    <cellStyle name="Collegamento ipertestuale visitato" xfId="1260" builtinId="9" hidden="1"/>
    <cellStyle name="Collegamento ipertestuale visitato" xfId="1261" builtinId="9" hidden="1"/>
    <cellStyle name="Collegamento ipertestuale visitato" xfId="1262" builtinId="9" hidden="1"/>
    <cellStyle name="Collegamento ipertestuale visitato" xfId="1263" builtinId="9" hidden="1"/>
    <cellStyle name="Collegamento ipertestuale visitato" xfId="1264" builtinId="9" hidden="1"/>
    <cellStyle name="Collegamento ipertestuale visitato" xfId="1265" builtinId="9" hidden="1"/>
    <cellStyle name="Collegamento ipertestuale visitato" xfId="1266" builtinId="9" hidden="1"/>
    <cellStyle name="Collegamento ipertestuale visitato" xfId="1267" builtinId="9" hidden="1"/>
    <cellStyle name="Collegamento ipertestuale visitato" xfId="1268" builtinId="9" hidden="1"/>
    <cellStyle name="Collegamento ipertestuale visitato" xfId="1269" builtinId="9" hidden="1"/>
    <cellStyle name="Collegamento ipertestuale visitato" xfId="1270" builtinId="9" hidden="1"/>
    <cellStyle name="Collegamento ipertestuale visitato" xfId="1271" builtinId="9" hidden="1"/>
    <cellStyle name="Collegamento ipertestuale visitato" xfId="1272" builtinId="9" hidden="1"/>
    <cellStyle name="Collegamento ipertestuale visitato" xfId="1273" builtinId="9" hidden="1"/>
    <cellStyle name="Collegamento ipertestuale visitato" xfId="1274" builtinId="9" hidden="1"/>
    <cellStyle name="Collegamento ipertestuale visitato" xfId="1275" builtinId="9" hidden="1"/>
    <cellStyle name="Collegamento ipertestuale visitato" xfId="1276" builtinId="9" hidden="1"/>
    <cellStyle name="Collegamento ipertestuale visitato" xfId="1277" builtinId="9" hidden="1"/>
    <cellStyle name="Collegamento ipertestuale visitato" xfId="1278" builtinId="9" hidden="1"/>
    <cellStyle name="Collegamento ipertestuale visitato" xfId="1279" builtinId="9" hidden="1"/>
    <cellStyle name="Collegamento ipertestuale visitato" xfId="1280" builtinId="9" hidden="1"/>
    <cellStyle name="Collegamento ipertestuale visitato" xfId="1281" builtinId="9" hidden="1"/>
    <cellStyle name="Collegamento ipertestuale visitato" xfId="1282" builtinId="9" hidden="1"/>
    <cellStyle name="Collegamento ipertestuale visitato" xfId="1283" builtinId="9" hidden="1"/>
    <cellStyle name="Collegamento ipertestuale visitato" xfId="1284" builtinId="9" hidden="1"/>
    <cellStyle name="Collegamento ipertestuale visitato" xfId="1285" builtinId="9" hidden="1"/>
    <cellStyle name="Collegamento ipertestuale visitato" xfId="1286" builtinId="9" hidden="1"/>
    <cellStyle name="Collegamento ipertestuale visitato" xfId="1287" builtinId="9" hidden="1"/>
    <cellStyle name="Collegamento ipertestuale visitato" xfId="1288" builtinId="9" hidden="1"/>
    <cellStyle name="Collegamento ipertestuale visitato" xfId="1289" builtinId="9" hidden="1"/>
    <cellStyle name="Collegamento ipertestuale visitato" xfId="1290" builtinId="9" hidden="1"/>
    <cellStyle name="Collegamento ipertestuale visitato" xfId="1291" builtinId="9" hidden="1"/>
    <cellStyle name="Collegamento ipertestuale visitato" xfId="1292" builtinId="9" hidden="1"/>
    <cellStyle name="Collegamento ipertestuale visitato" xfId="1293" builtinId="9" hidden="1"/>
    <cellStyle name="Collegamento ipertestuale visitato" xfId="1294" builtinId="9" hidden="1"/>
    <cellStyle name="Collegamento ipertestuale visitato" xfId="1295" builtinId="9" hidden="1"/>
    <cellStyle name="Collegamento ipertestuale visitato" xfId="1296" builtinId="9" hidden="1"/>
    <cellStyle name="Collegamento ipertestuale visitato" xfId="1297" builtinId="9" hidden="1"/>
    <cellStyle name="Collegamento ipertestuale visitato" xfId="1298" builtinId="9" hidden="1"/>
    <cellStyle name="Collegamento ipertestuale visitato" xfId="1299" builtinId="9" hidden="1"/>
    <cellStyle name="Collegamento ipertestuale visitato" xfId="1300" builtinId="9" hidden="1"/>
    <cellStyle name="Collegamento ipertestuale visitato" xfId="1301" builtinId="9" hidden="1"/>
    <cellStyle name="Collegamento ipertestuale visitato" xfId="1302" builtinId="9" hidden="1"/>
    <cellStyle name="Collegamento ipertestuale visitato" xfId="1303" builtinId="9" hidden="1"/>
    <cellStyle name="Collegamento ipertestuale visitato" xfId="1304" builtinId="9" hidden="1"/>
    <cellStyle name="Collegamento ipertestuale visitato" xfId="1305" builtinId="9" hidden="1"/>
    <cellStyle name="Collegamento ipertestuale visitato" xfId="1306" builtinId="9" hidden="1"/>
    <cellStyle name="Collegamento ipertestuale visitato" xfId="1307" builtinId="9" hidden="1"/>
    <cellStyle name="Collegamento ipertestuale visitato" xfId="1308" builtinId="9" hidden="1"/>
    <cellStyle name="Collegamento ipertestuale visitato" xfId="1309" builtinId="9" hidden="1"/>
    <cellStyle name="Collegamento ipertestuale visitato" xfId="1310" builtinId="9" hidden="1"/>
    <cellStyle name="Collegamento ipertestuale visitato" xfId="1311" builtinId="9" hidden="1"/>
    <cellStyle name="Collegamento ipertestuale visitato" xfId="1312" builtinId="9" hidden="1"/>
    <cellStyle name="Collegamento ipertestuale visitato" xfId="1313" builtinId="9" hidden="1"/>
    <cellStyle name="Collegamento ipertestuale visitato" xfId="1314" builtinId="9" hidden="1"/>
    <cellStyle name="Collegamento ipertestuale visitato" xfId="1315" builtinId="9" hidden="1"/>
    <cellStyle name="Collegamento ipertestuale visitato" xfId="1316" builtinId="9" hidden="1"/>
    <cellStyle name="Collegamento ipertestuale visitato" xfId="1317" builtinId="9" hidden="1"/>
    <cellStyle name="Collegamento ipertestuale visitato" xfId="1318" builtinId="9" hidden="1"/>
    <cellStyle name="Collegamento ipertestuale visitato" xfId="1319" builtinId="9" hidden="1"/>
    <cellStyle name="Collegamento ipertestuale visitato" xfId="1320" builtinId="9" hidden="1"/>
    <cellStyle name="Collegamento ipertestuale visitato" xfId="1321" builtinId="9" hidden="1"/>
    <cellStyle name="Collegamento ipertestuale visitato" xfId="1322" builtinId="9" hidden="1"/>
    <cellStyle name="Collegamento ipertestuale visitato" xfId="1323" builtinId="9" hidden="1"/>
    <cellStyle name="Collegamento ipertestuale visitato" xfId="1324" builtinId="9" hidden="1"/>
    <cellStyle name="Collegamento ipertestuale visitato" xfId="1325" builtinId="9" hidden="1"/>
    <cellStyle name="Collegamento ipertestuale visitato" xfId="1326" builtinId="9" hidden="1"/>
    <cellStyle name="Collegamento ipertestuale visitato" xfId="1327" builtinId="9" hidden="1"/>
    <cellStyle name="Collegamento ipertestuale visitato" xfId="1328" builtinId="9" hidden="1"/>
    <cellStyle name="Collegamento ipertestuale visitato" xfId="1329" builtinId="9" hidden="1"/>
    <cellStyle name="Collegamento ipertestuale visitato" xfId="1330" builtinId="9" hidden="1"/>
    <cellStyle name="Collegamento ipertestuale visitato" xfId="1331" builtinId="9" hidden="1"/>
    <cellStyle name="Collegamento ipertestuale visitato" xfId="1332" builtinId="9" hidden="1"/>
    <cellStyle name="Collegamento ipertestuale visitato" xfId="1333" builtinId="9" hidden="1"/>
    <cellStyle name="Collegamento ipertestuale visitato" xfId="1334" builtinId="9" hidden="1"/>
    <cellStyle name="Collegamento ipertestuale visitato" xfId="1335" builtinId="9" hidden="1"/>
    <cellStyle name="Collegamento ipertestuale visitato" xfId="1336" builtinId="9" hidden="1"/>
    <cellStyle name="Collegamento ipertestuale visitato" xfId="1337" builtinId="9" hidden="1"/>
    <cellStyle name="Collegamento ipertestuale visitato" xfId="1338" builtinId="9" hidden="1"/>
    <cellStyle name="Collegamento ipertestuale visitato" xfId="1339" builtinId="9" hidden="1"/>
    <cellStyle name="Collegamento ipertestuale visitato" xfId="1340" builtinId="9" hidden="1"/>
    <cellStyle name="Collegamento ipertestuale visitato" xfId="1341" builtinId="9" hidden="1"/>
    <cellStyle name="Collegamento ipertestuale visitato" xfId="1342" builtinId="9" hidden="1"/>
    <cellStyle name="Collegamento ipertestuale visitato" xfId="1343" builtinId="9" hidden="1"/>
    <cellStyle name="Collegamento ipertestuale visitato" xfId="1344" builtinId="9" hidden="1"/>
    <cellStyle name="Collegamento ipertestuale visitato" xfId="1345" builtinId="9" hidden="1"/>
    <cellStyle name="Collegamento ipertestuale visitato" xfId="1346" builtinId="9" hidden="1"/>
    <cellStyle name="Collegamento ipertestuale visitato" xfId="1347" builtinId="9" hidden="1"/>
    <cellStyle name="Collegamento ipertestuale visitato" xfId="1348" builtinId="9" hidden="1"/>
    <cellStyle name="Collegamento ipertestuale visitato" xfId="1349" builtinId="9" hidden="1"/>
    <cellStyle name="Collegamento ipertestuale visitato" xfId="1350" builtinId="9" hidden="1"/>
    <cellStyle name="Collegamento ipertestuale visitato" xfId="1351" builtinId="9" hidden="1"/>
    <cellStyle name="Collegamento ipertestuale visitato" xfId="1352" builtinId="9" hidden="1"/>
    <cellStyle name="Collegamento ipertestuale visitato" xfId="1353" builtinId="9" hidden="1"/>
    <cellStyle name="Collegamento ipertestuale visitato" xfId="1354" builtinId="9" hidden="1"/>
    <cellStyle name="Collegamento ipertestuale visitato" xfId="1355" builtinId="9" hidden="1"/>
    <cellStyle name="Collegamento ipertestuale visitato" xfId="1356" builtinId="9" hidden="1"/>
    <cellStyle name="Collegamento ipertestuale visitato" xfId="1357" builtinId="9" hidden="1"/>
    <cellStyle name="Collegamento ipertestuale visitato" xfId="1358" builtinId="9" hidden="1"/>
    <cellStyle name="Collegamento ipertestuale visitato" xfId="1359" builtinId="9" hidden="1"/>
    <cellStyle name="Collegamento ipertestuale visitato" xfId="1360" builtinId="9" hidden="1"/>
    <cellStyle name="Collegamento ipertestuale visitato" xfId="1361" builtinId="9" hidden="1"/>
    <cellStyle name="Collegamento ipertestuale visitato" xfId="1362" builtinId="9" hidden="1"/>
    <cellStyle name="Collegamento ipertestuale visitato" xfId="1363" builtinId="9" hidden="1"/>
    <cellStyle name="Collegamento ipertestuale visitato" xfId="1364" builtinId="9" hidden="1"/>
    <cellStyle name="Collegamento ipertestuale visitato" xfId="1365" builtinId="9" hidden="1"/>
    <cellStyle name="Collegamento ipertestuale visitato" xfId="1366" builtinId="9" hidden="1"/>
    <cellStyle name="Collegamento ipertestuale visitato" xfId="1367" builtinId="9" hidden="1"/>
    <cellStyle name="Collegamento ipertestuale visitato" xfId="1368" builtinId="9" hidden="1"/>
    <cellStyle name="Collegamento ipertestuale visitato" xfId="1369" builtinId="9" hidden="1"/>
    <cellStyle name="Collegamento ipertestuale visitato" xfId="1370" builtinId="9" hidden="1"/>
    <cellStyle name="Collegamento ipertestuale visitato" xfId="1371" builtinId="9" hidden="1"/>
    <cellStyle name="Collegamento ipertestuale visitato" xfId="1372" builtinId="9" hidden="1"/>
    <cellStyle name="Collegamento ipertestuale visitato" xfId="1373" builtinId="9" hidden="1"/>
    <cellStyle name="Collegamento ipertestuale visitato" xfId="1374" builtinId="9" hidden="1"/>
    <cellStyle name="Collegamento ipertestuale visitato" xfId="1375" builtinId="9" hidden="1"/>
    <cellStyle name="Collegamento ipertestuale visitato" xfId="1376" builtinId="9" hidden="1"/>
    <cellStyle name="Collegamento ipertestuale visitato" xfId="1377" builtinId="9" hidden="1"/>
    <cellStyle name="Collegamento ipertestuale visitato" xfId="1378" builtinId="9" hidden="1"/>
    <cellStyle name="Collegamento ipertestuale visitato" xfId="1379" builtinId="9" hidden="1"/>
    <cellStyle name="Collegamento ipertestuale visitato" xfId="1380" builtinId="9" hidden="1"/>
    <cellStyle name="Collegamento ipertestuale visitato" xfId="1381" builtinId="9" hidden="1"/>
    <cellStyle name="Collegamento ipertestuale visitato" xfId="1382" builtinId="9" hidden="1"/>
    <cellStyle name="Collegamento ipertestuale visitato" xfId="1383" builtinId="9" hidden="1"/>
    <cellStyle name="Collegamento ipertestuale visitato" xfId="1384" builtinId="9" hidden="1"/>
    <cellStyle name="Collegamento ipertestuale visitato" xfId="1385" builtinId="9" hidden="1"/>
    <cellStyle name="Collegamento ipertestuale visitato" xfId="1386" builtinId="9" hidden="1"/>
    <cellStyle name="Collegamento ipertestuale visitato" xfId="1387" builtinId="9" hidden="1"/>
    <cellStyle name="Collegamento ipertestuale visitato" xfId="1388" builtinId="9" hidden="1"/>
    <cellStyle name="Collegamento ipertestuale visitato" xfId="1389" builtinId="9" hidden="1"/>
    <cellStyle name="Collegamento ipertestuale visitato" xfId="1390" builtinId="9" hidden="1"/>
    <cellStyle name="Collegamento ipertestuale visitato" xfId="1391" builtinId="9" hidden="1"/>
    <cellStyle name="Collegamento ipertestuale visitato" xfId="1392" builtinId="9" hidden="1"/>
    <cellStyle name="Collegamento ipertestuale visitato" xfId="1393" builtinId="9" hidden="1"/>
    <cellStyle name="Collegamento ipertestuale visitato" xfId="1394" builtinId="9" hidden="1"/>
    <cellStyle name="Collegamento ipertestuale visitato" xfId="1395" builtinId="9" hidden="1"/>
    <cellStyle name="Collegamento ipertestuale visitato" xfId="1396" builtinId="9" hidden="1"/>
    <cellStyle name="Collegamento ipertestuale visitato" xfId="1397" builtinId="9" hidden="1"/>
    <cellStyle name="Collegamento ipertestuale visitato" xfId="1398" builtinId="9" hidden="1"/>
    <cellStyle name="Collegamento ipertestuale visitato" xfId="1399" builtinId="9" hidden="1"/>
    <cellStyle name="Collegamento ipertestuale visitato" xfId="1400" builtinId="9" hidden="1"/>
    <cellStyle name="Collegamento ipertestuale visitato" xfId="1401" builtinId="9" hidden="1"/>
    <cellStyle name="Collegamento ipertestuale visitato" xfId="1402" builtinId="9" hidden="1"/>
    <cellStyle name="Collegamento ipertestuale visitato" xfId="1403" builtinId="9" hidden="1"/>
    <cellStyle name="Collegamento ipertestuale visitato" xfId="1404" builtinId="9" hidden="1"/>
    <cellStyle name="Collegamento ipertestuale visitato" xfId="1405" builtinId="9" hidden="1"/>
    <cellStyle name="Collegamento ipertestuale visitato" xfId="1406" builtinId="9" hidden="1"/>
    <cellStyle name="Collegamento ipertestuale visitato" xfId="1407" builtinId="9" hidden="1"/>
    <cellStyle name="Collegamento ipertestuale visitato" xfId="1408" builtinId="9" hidden="1"/>
    <cellStyle name="Collegamento ipertestuale visitato" xfId="1409" builtinId="9" hidden="1"/>
    <cellStyle name="Collegamento ipertestuale visitato" xfId="1410" builtinId="9" hidden="1"/>
    <cellStyle name="Collegamento ipertestuale visitato" xfId="1411" builtinId="9" hidden="1"/>
    <cellStyle name="Collegamento ipertestuale visitato" xfId="1412" builtinId="9" hidden="1"/>
    <cellStyle name="Collegamento ipertestuale visitato" xfId="1413" builtinId="9" hidden="1"/>
    <cellStyle name="Collegamento ipertestuale visitato" xfId="1414" builtinId="9" hidden="1"/>
    <cellStyle name="Collegamento ipertestuale visitato" xfId="1415" builtinId="9" hidden="1"/>
    <cellStyle name="Collegamento ipertestuale visitato" xfId="1416" builtinId="9" hidden="1"/>
    <cellStyle name="Collegamento ipertestuale visitato" xfId="1417" builtinId="9" hidden="1"/>
    <cellStyle name="Collegamento ipertestuale visitato" xfId="1418" builtinId="9" hidden="1"/>
    <cellStyle name="Collegamento ipertestuale visitato" xfId="1419" builtinId="9" hidden="1"/>
    <cellStyle name="Collegamento ipertestuale visitato" xfId="1420" builtinId="9" hidden="1"/>
    <cellStyle name="Collegamento ipertestuale visitato" xfId="1421" builtinId="9" hidden="1"/>
    <cellStyle name="Collegamento ipertestuale visitato" xfId="1422" builtinId="9" hidden="1"/>
    <cellStyle name="Collegamento ipertestuale visitato" xfId="1423" builtinId="9" hidden="1"/>
    <cellStyle name="Collegamento ipertestuale visitato" xfId="1424" builtinId="9" hidden="1"/>
    <cellStyle name="Collegamento ipertestuale visitato" xfId="1425" builtinId="9" hidden="1"/>
    <cellStyle name="Collegamento ipertestuale visitato" xfId="1426" builtinId="9" hidden="1"/>
    <cellStyle name="Collegamento ipertestuale visitato" xfId="1427" builtinId="9" hidden="1"/>
    <cellStyle name="Collegamento ipertestuale visitato" xfId="1428" builtinId="9" hidden="1"/>
    <cellStyle name="Collegamento ipertestuale visitato" xfId="1429" builtinId="9" hidden="1"/>
    <cellStyle name="Collegamento ipertestuale visitato" xfId="1430" builtinId="9" hidden="1"/>
    <cellStyle name="Collegamento ipertestuale visitato" xfId="1431" builtinId="9" hidden="1"/>
    <cellStyle name="Collegamento ipertestuale visitato" xfId="1432" builtinId="9" hidden="1"/>
    <cellStyle name="Collegamento ipertestuale visitato" xfId="1433" builtinId="9" hidden="1"/>
    <cellStyle name="Collegamento ipertestuale visitato" xfId="1434" builtinId="9" hidden="1"/>
    <cellStyle name="Collegamento ipertestuale visitato" xfId="1435" builtinId="9" hidden="1"/>
    <cellStyle name="Collegamento ipertestuale visitato" xfId="1436" builtinId="9" hidden="1"/>
    <cellStyle name="Collegamento ipertestuale visitato" xfId="1437" builtinId="9" hidden="1"/>
    <cellStyle name="Collegamento ipertestuale visitato" xfId="1438" builtinId="9" hidden="1"/>
    <cellStyle name="Collegamento ipertestuale visitato" xfId="1439" builtinId="9" hidden="1"/>
    <cellStyle name="Collegamento ipertestuale visitato" xfId="1440" builtinId="9" hidden="1"/>
    <cellStyle name="Collegamento ipertestuale visitato" xfId="1441" builtinId="9" hidden="1"/>
    <cellStyle name="Collegamento ipertestuale visitato" xfId="1442" builtinId="9" hidden="1"/>
    <cellStyle name="Collegamento ipertestuale visitato" xfId="1443" builtinId="9" hidden="1"/>
    <cellStyle name="Collegamento ipertestuale visitato" xfId="1444" builtinId="9" hidden="1"/>
    <cellStyle name="Collegamento ipertestuale visitato" xfId="1445" builtinId="9" hidden="1"/>
    <cellStyle name="Collegamento ipertestuale visitato" xfId="1446" builtinId="9" hidden="1"/>
    <cellStyle name="Collegamento ipertestuale visitato" xfId="1447" builtinId="9" hidden="1"/>
    <cellStyle name="Collegamento ipertestuale visitato" xfId="1448" builtinId="9" hidden="1"/>
    <cellStyle name="Collegamento ipertestuale visitato" xfId="1449" builtinId="9" hidden="1"/>
    <cellStyle name="Collegamento ipertestuale visitato" xfId="1450" builtinId="9" hidden="1"/>
    <cellStyle name="Collegamento ipertestuale visitato" xfId="1451" builtinId="9" hidden="1"/>
    <cellStyle name="Collegamento ipertestuale visitato" xfId="1452" builtinId="9" hidden="1"/>
    <cellStyle name="Collegamento ipertestuale visitato" xfId="1453" builtinId="9" hidden="1"/>
    <cellStyle name="Collegamento ipertestuale visitato" xfId="1454" builtinId="9" hidden="1"/>
    <cellStyle name="Collegamento ipertestuale visitato" xfId="1455" builtinId="9" hidden="1"/>
    <cellStyle name="Collegamento ipertestuale visitato" xfId="1456" builtinId="9" hidden="1"/>
    <cellStyle name="Collegamento ipertestuale visitato" xfId="1457" builtinId="9" hidden="1"/>
    <cellStyle name="Collegamento ipertestuale visitato" xfId="1458" builtinId="9" hidden="1"/>
    <cellStyle name="Collegamento ipertestuale visitato" xfId="1459" builtinId="9" hidden="1"/>
    <cellStyle name="Collegamento ipertestuale visitato" xfId="1460" builtinId="9" hidden="1"/>
    <cellStyle name="Collegamento ipertestuale visitato" xfId="1461" builtinId="9" hidden="1"/>
    <cellStyle name="Collegamento ipertestuale visitato" xfId="1462" builtinId="9" hidden="1"/>
    <cellStyle name="Collegamento ipertestuale visitato" xfId="1463" builtinId="9" hidden="1"/>
    <cellStyle name="Collegamento ipertestuale visitato" xfId="1464" builtinId="9" hidden="1"/>
    <cellStyle name="Collegamento ipertestuale visitato" xfId="1465" builtinId="9" hidden="1"/>
    <cellStyle name="Collegamento ipertestuale visitato" xfId="1466" builtinId="9" hidden="1"/>
    <cellStyle name="Collegamento ipertestuale visitato" xfId="1467" builtinId="9" hidden="1"/>
    <cellStyle name="Collegamento ipertestuale visitato" xfId="1468" builtinId="9" hidden="1"/>
    <cellStyle name="Collegamento ipertestuale visitato" xfId="1469" builtinId="9" hidden="1"/>
    <cellStyle name="Collegamento ipertestuale visitato" xfId="1470" builtinId="9" hidden="1"/>
    <cellStyle name="Collegamento ipertestuale visitato" xfId="1471" builtinId="9" hidden="1"/>
    <cellStyle name="Collegamento ipertestuale visitato" xfId="1472" builtinId="9" hidden="1"/>
    <cellStyle name="Collegamento ipertestuale visitato" xfId="1473" builtinId="9" hidden="1"/>
    <cellStyle name="Collegamento ipertestuale visitato" xfId="1474" builtinId="9" hidden="1"/>
    <cellStyle name="Collegamento ipertestuale visitato" xfId="1475" builtinId="9" hidden="1"/>
    <cellStyle name="Collegamento ipertestuale visitato" xfId="1476" builtinId="9" hidden="1"/>
    <cellStyle name="Collegamento ipertestuale visitato" xfId="1477" builtinId="9" hidden="1"/>
    <cellStyle name="Collegamento ipertestuale visitato" xfId="1478" builtinId="9" hidden="1"/>
    <cellStyle name="Collegamento ipertestuale visitato" xfId="1479" builtinId="9" hidden="1"/>
    <cellStyle name="Collegamento ipertestuale visitato" xfId="1480" builtinId="9" hidden="1"/>
    <cellStyle name="Collegamento ipertestuale visitato" xfId="1481" builtinId="9" hidden="1"/>
    <cellStyle name="Collegamento ipertestuale visitato" xfId="1482" builtinId="9" hidden="1"/>
    <cellStyle name="Collegamento ipertestuale visitato" xfId="1483" builtinId="9" hidden="1"/>
    <cellStyle name="Collegamento ipertestuale visitato" xfId="1484" builtinId="9" hidden="1"/>
    <cellStyle name="Collegamento ipertestuale visitato" xfId="1485" builtinId="9" hidden="1"/>
    <cellStyle name="Collegamento ipertestuale visitato" xfId="1486" builtinId="9" hidden="1"/>
    <cellStyle name="Collegamento ipertestuale visitato" xfId="1487" builtinId="9" hidden="1"/>
    <cellStyle name="Collegamento ipertestuale visitato" xfId="1488" builtinId="9" hidden="1"/>
    <cellStyle name="Collegamento ipertestuale visitato" xfId="1489" builtinId="9" hidden="1"/>
    <cellStyle name="Collegamento ipertestuale visitato" xfId="1490" builtinId="9" hidden="1"/>
    <cellStyle name="Collegamento ipertestuale visitato" xfId="1491" builtinId="9" hidden="1"/>
    <cellStyle name="Collegamento ipertestuale visitato" xfId="1492" builtinId="9" hidden="1"/>
    <cellStyle name="Collegamento ipertestuale visitato" xfId="1493" builtinId="9" hidden="1"/>
    <cellStyle name="Collegamento ipertestuale visitato" xfId="1494" builtinId="9" hidden="1"/>
    <cellStyle name="Collegamento ipertestuale visitato" xfId="1495" builtinId="9" hidden="1"/>
    <cellStyle name="Collegamento ipertestuale visitato" xfId="1496" builtinId="9" hidden="1"/>
    <cellStyle name="Collegamento ipertestuale visitato" xfId="1497" builtinId="9" hidden="1"/>
    <cellStyle name="Collegamento ipertestuale visitato" xfId="1498" builtinId="9" hidden="1"/>
    <cellStyle name="Collegamento ipertestuale visitato" xfId="1499" builtinId="9" hidden="1"/>
    <cellStyle name="Collegamento ipertestuale visitato" xfId="1500" builtinId="9" hidden="1"/>
    <cellStyle name="Collegamento ipertestuale visitato" xfId="1501" builtinId="9" hidden="1"/>
    <cellStyle name="Collegamento ipertestuale visitato" xfId="1502" builtinId="9" hidden="1"/>
    <cellStyle name="Collegamento ipertestuale visitato" xfId="1503" builtinId="9" hidden="1"/>
    <cellStyle name="Collegamento ipertestuale visitato" xfId="1504" builtinId="9" hidden="1"/>
    <cellStyle name="Collegamento ipertestuale visitato" xfId="1505" builtinId="9" hidden="1"/>
    <cellStyle name="Collegamento ipertestuale visitato" xfId="1506" builtinId="9" hidden="1"/>
    <cellStyle name="Collegamento ipertestuale visitato" xfId="1507" builtinId="9" hidden="1"/>
    <cellStyle name="Collegamento ipertestuale visitato" xfId="1508" builtinId="9" hidden="1"/>
    <cellStyle name="Collegamento ipertestuale visitato" xfId="1509" builtinId="9" hidden="1"/>
    <cellStyle name="Collegamento ipertestuale visitato" xfId="1510" builtinId="9" hidden="1"/>
    <cellStyle name="Collegamento ipertestuale visitato" xfId="1511" builtinId="9" hidden="1"/>
    <cellStyle name="Collegamento ipertestuale visitato" xfId="1512" builtinId="9" hidden="1"/>
    <cellStyle name="Collegamento ipertestuale visitato" xfId="1513" builtinId="9" hidden="1"/>
    <cellStyle name="Collegamento ipertestuale visitato" xfId="1514" builtinId="9" hidden="1"/>
    <cellStyle name="Collegamento ipertestuale visitato" xfId="1515" builtinId="9" hidden="1"/>
    <cellStyle name="Collegamento ipertestuale visitato" xfId="1516" builtinId="9" hidden="1"/>
    <cellStyle name="Collegamento ipertestuale visitato" xfId="1517" builtinId="9" hidden="1"/>
    <cellStyle name="Collegamento ipertestuale visitato" xfId="1518" builtinId="9" hidden="1"/>
    <cellStyle name="Collegamento ipertestuale visitato" xfId="1519" builtinId="9" hidden="1"/>
    <cellStyle name="Collegamento ipertestuale visitato" xfId="1520" builtinId="9" hidden="1"/>
    <cellStyle name="Collegamento ipertestuale visitato" xfId="1521" builtinId="9" hidden="1"/>
    <cellStyle name="Collegamento ipertestuale visitato" xfId="1522" builtinId="9" hidden="1"/>
    <cellStyle name="Collegamento ipertestuale visitato" xfId="1523" builtinId="9" hidden="1"/>
    <cellStyle name="Collegamento ipertestuale visitato" xfId="1524" builtinId="9" hidden="1"/>
    <cellStyle name="Collegamento ipertestuale visitato" xfId="1525" builtinId="9" hidden="1"/>
    <cellStyle name="Collegamento ipertestuale visitato" xfId="1526" builtinId="9" hidden="1"/>
    <cellStyle name="Collegamento ipertestuale visitato" xfId="1527" builtinId="9" hidden="1"/>
    <cellStyle name="Collegamento ipertestuale visitato" xfId="1528" builtinId="9" hidden="1"/>
    <cellStyle name="Collegamento ipertestuale visitato" xfId="1529" builtinId="9" hidden="1"/>
    <cellStyle name="Collegamento ipertestuale visitato" xfId="1530" builtinId="9" hidden="1"/>
    <cellStyle name="Collegamento ipertestuale visitato" xfId="1532" builtinId="9" hidden="1"/>
    <cellStyle name="Collegamento ipertestuale visitato" xfId="1533" builtinId="9" hidden="1"/>
    <cellStyle name="Collegamento ipertestuale visitato" xfId="1534" builtinId="9" hidden="1"/>
    <cellStyle name="Collegamento ipertestuale visitato" xfId="1535" builtinId="9" hidden="1"/>
    <cellStyle name="Collegamento ipertestuale visitato" xfId="1536" builtinId="9" hidden="1"/>
    <cellStyle name="Collegamento ipertestuale visitato" xfId="1537" builtinId="9" hidden="1"/>
    <cellStyle name="Collegamento ipertestuale visitato" xfId="1538" builtinId="9" hidden="1"/>
    <cellStyle name="Collegamento ipertestuale visitato" xfId="1539" builtinId="9" hidden="1"/>
    <cellStyle name="Collegamento ipertestuale visitato" xfId="1540" builtinId="9" hidden="1"/>
    <cellStyle name="Collegamento ipertestuale visitato" xfId="1541" builtinId="9" hidden="1"/>
    <cellStyle name="Collegamento ipertestuale visitato" xfId="1542" builtinId="9" hidden="1"/>
    <cellStyle name="Collegamento ipertestuale visitato" xfId="1543" builtinId="9" hidden="1"/>
    <cellStyle name="Collegamento ipertestuale visitato" xfId="1544" builtinId="9" hidden="1"/>
    <cellStyle name="Collegamento ipertestuale visitato" xfId="1545" builtinId="9" hidden="1"/>
    <cellStyle name="Collegamento ipertestuale visitato" xfId="1546" builtinId="9" hidden="1"/>
    <cellStyle name="Collegamento ipertestuale visitato" xfId="1547" builtinId="9" hidden="1"/>
    <cellStyle name="Collegamento ipertestuale visitato" xfId="1548" builtinId="9" hidden="1"/>
    <cellStyle name="Collegamento ipertestuale visitato" xfId="1549" builtinId="9" hidden="1"/>
    <cellStyle name="Collegamento ipertestuale visitato" xfId="1550" builtinId="9" hidden="1"/>
    <cellStyle name="Collegamento ipertestuale visitato" xfId="1551" builtinId="9" hidden="1"/>
    <cellStyle name="Collegamento ipertestuale visitato" xfId="1552" builtinId="9" hidden="1"/>
    <cellStyle name="Collegamento ipertestuale visitato" xfId="1553" builtinId="9" hidden="1"/>
    <cellStyle name="Collegamento ipertestuale visitato" xfId="1554" builtinId="9" hidden="1"/>
    <cellStyle name="Collegamento ipertestuale visitato" xfId="1555" builtinId="9" hidden="1"/>
    <cellStyle name="Collegamento ipertestuale visitato" xfId="1556" builtinId="9" hidden="1"/>
    <cellStyle name="Collegamento ipertestuale visitato" xfId="1557" builtinId="9" hidden="1"/>
    <cellStyle name="Collegamento ipertestuale visitato" xfId="1558" builtinId="9" hidden="1"/>
    <cellStyle name="Collegamento ipertestuale visitato" xfId="1559" builtinId="9" hidden="1"/>
    <cellStyle name="Collegamento ipertestuale visitato" xfId="1560" builtinId="9" hidden="1"/>
    <cellStyle name="Collegamento ipertestuale visitato" xfId="1561" builtinId="9" hidden="1"/>
    <cellStyle name="Collegamento ipertestuale visitato" xfId="1562" builtinId="9" hidden="1"/>
    <cellStyle name="Collegamento ipertestuale visitato" xfId="1563" builtinId="9" hidden="1"/>
    <cellStyle name="Collegamento ipertestuale visitato" xfId="1564" builtinId="9" hidden="1"/>
    <cellStyle name="Collegamento ipertestuale visitato" xfId="1565" builtinId="9" hidden="1"/>
    <cellStyle name="Collegamento ipertestuale visitato" xfId="1566" builtinId="9" hidden="1"/>
    <cellStyle name="Collegamento ipertestuale visitato" xfId="1567" builtinId="9" hidden="1"/>
    <cellStyle name="Collegamento ipertestuale visitato" xfId="1568" builtinId="9" hidden="1"/>
    <cellStyle name="Collegamento ipertestuale visitato" xfId="1569" builtinId="9" hidden="1"/>
    <cellStyle name="Collegamento ipertestuale visitato" xfId="1570" builtinId="9" hidden="1"/>
    <cellStyle name="Collegamento ipertestuale visitato" xfId="1571" builtinId="9" hidden="1"/>
    <cellStyle name="Collegamento ipertestuale visitato" xfId="1572" builtinId="9" hidden="1"/>
    <cellStyle name="Collegamento ipertestuale visitato" xfId="1573" builtinId="9" hidden="1"/>
    <cellStyle name="Collegamento ipertestuale visitato" xfId="1574" builtinId="9" hidden="1"/>
    <cellStyle name="Collegamento ipertestuale visitato" xfId="1575" builtinId="9" hidden="1"/>
    <cellStyle name="Collegamento ipertestuale visitato" xfId="1576" builtinId="9" hidden="1"/>
    <cellStyle name="Collegamento ipertestuale visitato" xfId="1577" builtinId="9" hidden="1"/>
    <cellStyle name="Collegamento ipertestuale visitato" xfId="1578" builtinId="9" hidden="1"/>
    <cellStyle name="Collegamento ipertestuale visitato" xfId="1579" builtinId="9" hidden="1"/>
    <cellStyle name="Collegamento ipertestuale visitato" xfId="1580" builtinId="9" hidden="1"/>
    <cellStyle name="Collegamento ipertestuale visitato" xfId="1581" builtinId="9" hidden="1"/>
    <cellStyle name="Collegamento ipertestuale visitato" xfId="1582" builtinId="9" hidden="1"/>
    <cellStyle name="Collegamento ipertestuale visitato" xfId="1583" builtinId="9" hidden="1"/>
    <cellStyle name="Collegamento ipertestuale visitato" xfId="1584" builtinId="9" hidden="1"/>
    <cellStyle name="Collegamento ipertestuale visitato" xfId="1585" builtinId="9" hidden="1"/>
    <cellStyle name="Collegamento ipertestuale visitato" xfId="1586" builtinId="9" hidden="1"/>
    <cellStyle name="Collegamento ipertestuale visitato" xfId="1587" builtinId="9" hidden="1"/>
    <cellStyle name="Collegamento ipertestuale visitato" xfId="1588" builtinId="9" hidden="1"/>
    <cellStyle name="Collegamento ipertestuale visitato" xfId="1589" builtinId="9" hidden="1"/>
    <cellStyle name="Collegamento ipertestuale visitato" xfId="1590" builtinId="9" hidden="1"/>
    <cellStyle name="Collegamento ipertestuale visitato" xfId="1591" builtinId="9" hidden="1"/>
    <cellStyle name="Collegamento ipertestuale visitato" xfId="1592" builtinId="9" hidden="1"/>
    <cellStyle name="Collegamento ipertestuale visitato" xfId="1593" builtinId="9" hidden="1"/>
    <cellStyle name="Collegamento ipertestuale visitato" xfId="1594" builtinId="9" hidden="1"/>
    <cellStyle name="Collegamento ipertestuale visitato" xfId="1595" builtinId="9" hidden="1"/>
    <cellStyle name="Collegamento ipertestuale visitato" xfId="1596" builtinId="9" hidden="1"/>
    <cellStyle name="Collegamento ipertestuale visitato" xfId="1597" builtinId="9" hidden="1"/>
    <cellStyle name="Collegamento ipertestuale visitato" xfId="1598" builtinId="9" hidden="1"/>
    <cellStyle name="Collegamento ipertestuale visitato" xfId="1599" builtinId="9" hidden="1"/>
    <cellStyle name="Collegamento ipertestuale visitato" xfId="1600" builtinId="9" hidden="1"/>
    <cellStyle name="Collegamento ipertestuale visitato" xfId="1601" builtinId="9" hidden="1"/>
    <cellStyle name="Collegamento ipertestuale visitato" xfId="1602" builtinId="9" hidden="1"/>
    <cellStyle name="Collegamento ipertestuale visitato" xfId="1603" builtinId="9" hidden="1"/>
    <cellStyle name="Collegamento ipertestuale visitato" xfId="1604" builtinId="9" hidden="1"/>
    <cellStyle name="Collegamento ipertestuale visitato" xfId="1605" builtinId="9" hidden="1"/>
    <cellStyle name="Collegamento ipertestuale visitato" xfId="1606" builtinId="9" hidden="1"/>
    <cellStyle name="Collegamento ipertestuale visitato" xfId="1607" builtinId="9" hidden="1"/>
    <cellStyle name="Collegamento ipertestuale visitato" xfId="1608" builtinId="9" hidden="1"/>
    <cellStyle name="Collegamento ipertestuale visitato" xfId="1609" builtinId="9" hidden="1"/>
    <cellStyle name="Collegamento ipertestuale visitato" xfId="1610" builtinId="9" hidden="1"/>
    <cellStyle name="Collegamento ipertestuale visitato" xfId="1611" builtinId="9" hidden="1"/>
    <cellStyle name="Collegamento ipertestuale visitato" xfId="1612" builtinId="9" hidden="1"/>
    <cellStyle name="Collegamento ipertestuale visitato" xfId="1613" builtinId="9" hidden="1"/>
    <cellStyle name="Collegamento ipertestuale visitato" xfId="1614" builtinId="9" hidden="1"/>
    <cellStyle name="Collegamento ipertestuale visitato" xfId="1615" builtinId="9" hidden="1"/>
    <cellStyle name="Collegamento ipertestuale visitato" xfId="1616" builtinId="9" hidden="1"/>
    <cellStyle name="Collegamento ipertestuale visitato" xfId="1617" builtinId="9" hidden="1"/>
    <cellStyle name="Collegamento ipertestuale visitato" xfId="1618" builtinId="9" hidden="1"/>
    <cellStyle name="Collegamento ipertestuale visitato" xfId="1619" builtinId="9" hidden="1"/>
    <cellStyle name="Collegamento ipertestuale visitato" xfId="1620" builtinId="9" hidden="1"/>
    <cellStyle name="Collegamento ipertestuale visitato" xfId="1621" builtinId="9" hidden="1"/>
    <cellStyle name="Collegamento ipertestuale visitato" xfId="1622" builtinId="9" hidden="1"/>
    <cellStyle name="Collegamento ipertestuale visitato" xfId="1623" builtinId="9" hidden="1"/>
    <cellStyle name="Collegamento ipertestuale visitato" xfId="1624" builtinId="9" hidden="1"/>
    <cellStyle name="Collegamento ipertestuale visitato" xfId="1625" builtinId="9" hidden="1"/>
    <cellStyle name="Collegamento ipertestuale visitato" xfId="1626" builtinId="9" hidden="1"/>
    <cellStyle name="Collegamento ipertestuale visitato" xfId="1627" builtinId="9" hidden="1"/>
    <cellStyle name="Collegamento ipertestuale visitato" xfId="1628" builtinId="9" hidden="1"/>
    <cellStyle name="Collegamento ipertestuale visitato" xfId="1629" builtinId="9" hidden="1"/>
    <cellStyle name="Collegamento ipertestuale visitato" xfId="1630" builtinId="9" hidden="1"/>
    <cellStyle name="Collegamento ipertestuale visitato" xfId="1631" builtinId="9" hidden="1"/>
    <cellStyle name="Collegamento ipertestuale visitato" xfId="1632" builtinId="9" hidden="1"/>
    <cellStyle name="Collegamento ipertestuale visitato" xfId="1633" builtinId="9" hidden="1"/>
    <cellStyle name="Collegamento ipertestuale visitato" xfId="1634" builtinId="9" hidden="1"/>
    <cellStyle name="Collegamento ipertestuale visitato" xfId="1635" builtinId="9" hidden="1"/>
    <cellStyle name="Collegamento ipertestuale visitato" xfId="1636" builtinId="9" hidden="1"/>
    <cellStyle name="Collegamento ipertestuale visitato" xfId="1637" builtinId="9" hidden="1"/>
    <cellStyle name="Collegamento ipertestuale visitato" xfId="1638" builtinId="9" hidden="1"/>
    <cellStyle name="Collegamento ipertestuale visitato" xfId="1639" builtinId="9" hidden="1"/>
    <cellStyle name="Collegamento ipertestuale visitato" xfId="1640" builtinId="9" hidden="1"/>
    <cellStyle name="Collegamento ipertestuale visitato" xfId="1641" builtinId="9" hidden="1"/>
    <cellStyle name="Collegamento ipertestuale visitato" xfId="1642" builtinId="9" hidden="1"/>
    <cellStyle name="Collegamento ipertestuale visitato" xfId="1643" builtinId="9" hidden="1"/>
    <cellStyle name="Collegamento ipertestuale visitato" xfId="1644" builtinId="9" hidden="1"/>
    <cellStyle name="Collegamento ipertestuale visitato" xfId="1645" builtinId="9" hidden="1"/>
    <cellStyle name="Collegamento ipertestuale visitato" xfId="1646" builtinId="9" hidden="1"/>
    <cellStyle name="Collegamento ipertestuale visitato" xfId="1647" builtinId="9" hidden="1"/>
    <cellStyle name="Collegamento ipertestuale visitato" xfId="1648" builtinId="9" hidden="1"/>
    <cellStyle name="Collegamento ipertestuale visitato" xfId="1649" builtinId="9" hidden="1"/>
    <cellStyle name="Collegamento ipertestuale visitato" xfId="1650" builtinId="9" hidden="1"/>
    <cellStyle name="Collegamento ipertestuale visitato" xfId="1651" builtinId="9" hidden="1"/>
    <cellStyle name="Collegamento ipertestuale visitato" xfId="1652" builtinId="9" hidden="1"/>
    <cellStyle name="Collegamento ipertestuale visitato" xfId="1653" builtinId="9" hidden="1"/>
    <cellStyle name="Collegamento ipertestuale visitato" xfId="1654" builtinId="9" hidden="1"/>
    <cellStyle name="Collegamento ipertestuale visitato" xfId="1655" builtinId="9" hidden="1"/>
    <cellStyle name="Collegamento ipertestuale visitato" xfId="1656" builtinId="9" hidden="1"/>
    <cellStyle name="Collegamento ipertestuale visitato" xfId="1657" builtinId="9" hidden="1"/>
    <cellStyle name="Collegamento ipertestuale visitato" xfId="1658" builtinId="9" hidden="1"/>
    <cellStyle name="Collegamento ipertestuale visitato" xfId="1659" builtinId="9" hidden="1"/>
    <cellStyle name="Collegamento ipertestuale visitato" xfId="1660" builtinId="9" hidden="1"/>
    <cellStyle name="Collegamento ipertestuale visitato" xfId="1661" builtinId="9" hidden="1"/>
    <cellStyle name="Collegamento ipertestuale visitato" xfId="1662" builtinId="9" hidden="1"/>
    <cellStyle name="Collegamento ipertestuale visitato" xfId="1663" builtinId="9" hidden="1"/>
    <cellStyle name="Collegamento ipertestuale visitato" xfId="1664" builtinId="9" hidden="1"/>
    <cellStyle name="Collegamento ipertestuale visitato" xfId="1665" builtinId="9" hidden="1"/>
    <cellStyle name="Collegamento ipertestuale visitato" xfId="1666" builtinId="9" hidden="1"/>
    <cellStyle name="Collegamento ipertestuale visitato" xfId="1667" builtinId="9" hidden="1"/>
    <cellStyle name="Collegamento ipertestuale visitato" xfId="1668" builtinId="9" hidden="1"/>
    <cellStyle name="Collegamento ipertestuale visitato" xfId="1669" builtinId="9" hidden="1"/>
    <cellStyle name="Collegamento ipertestuale visitato" xfId="1670" builtinId="9" hidden="1"/>
    <cellStyle name="Collegamento ipertestuale visitato" xfId="1671" builtinId="9" hidden="1"/>
    <cellStyle name="Collegamento ipertestuale visitato" xfId="1672" builtinId="9" hidden="1"/>
    <cellStyle name="Collegamento ipertestuale visitato" xfId="1673" builtinId="9" hidden="1"/>
    <cellStyle name="Collegamento ipertestuale visitato" xfId="1674" builtinId="9" hidden="1"/>
    <cellStyle name="Collegamento ipertestuale visitato" xfId="1675" builtinId="9" hidden="1"/>
    <cellStyle name="Collegamento ipertestuale visitato" xfId="1676" builtinId="9" hidden="1"/>
    <cellStyle name="Collegamento ipertestuale visitato" xfId="1677" builtinId="9" hidden="1"/>
    <cellStyle name="Collegamento ipertestuale visitato" xfId="1678" builtinId="9" hidden="1"/>
    <cellStyle name="Collegamento ipertestuale visitato" xfId="1679" builtinId="9" hidden="1"/>
    <cellStyle name="Collegamento ipertestuale visitato" xfId="1680" builtinId="9" hidden="1"/>
    <cellStyle name="Collegamento ipertestuale visitato" xfId="1681" builtinId="9" hidden="1"/>
    <cellStyle name="Collegamento ipertestuale visitato" xfId="1682" builtinId="9" hidden="1"/>
    <cellStyle name="Collegamento ipertestuale visitato" xfId="1683" builtinId="9" hidden="1"/>
    <cellStyle name="Collegamento ipertestuale visitato" xfId="1684" builtinId="9" hidden="1"/>
    <cellStyle name="Collegamento ipertestuale visitato" xfId="1685" builtinId="9" hidden="1"/>
    <cellStyle name="Collegamento ipertestuale visitato" xfId="1686" builtinId="9" hidden="1"/>
    <cellStyle name="Collegamento ipertestuale visitato" xfId="1687" builtinId="9" hidden="1"/>
    <cellStyle name="Collegamento ipertestuale visitato" xfId="1688" builtinId="9" hidden="1"/>
    <cellStyle name="Collegamento ipertestuale visitato" xfId="1689" builtinId="9" hidden="1"/>
    <cellStyle name="Collegamento ipertestuale visitato" xfId="1690" builtinId="9" hidden="1"/>
    <cellStyle name="Collegamento ipertestuale visitato" xfId="1691" builtinId="9" hidden="1"/>
    <cellStyle name="Collegamento ipertestuale visitato" xfId="1692" builtinId="9" hidden="1"/>
    <cellStyle name="Collegamento ipertestuale visitato" xfId="1693" builtinId="9" hidden="1"/>
    <cellStyle name="Collegamento ipertestuale visitato" xfId="1694" builtinId="9" hidden="1"/>
    <cellStyle name="Collegamento ipertestuale visitato" xfId="1695" builtinId="9" hidden="1"/>
    <cellStyle name="Collegamento ipertestuale visitato" xfId="1696" builtinId="9" hidden="1"/>
    <cellStyle name="Collegamento ipertestuale visitato" xfId="1697" builtinId="9" hidden="1"/>
    <cellStyle name="Collegamento ipertestuale visitato" xfId="1698" builtinId="9" hidden="1"/>
    <cellStyle name="Collegamento ipertestuale visitato" xfId="1699" builtinId="9" hidden="1"/>
    <cellStyle name="Collegamento ipertestuale visitato" xfId="1700" builtinId="9" hidden="1"/>
    <cellStyle name="Collegamento ipertestuale visitato" xfId="1701" builtinId="9" hidden="1"/>
    <cellStyle name="Collegamento ipertestuale visitato" xfId="1702" builtinId="9" hidden="1"/>
    <cellStyle name="Collegamento ipertestuale visitato" xfId="1703" builtinId="9" hidden="1"/>
    <cellStyle name="Collegamento ipertestuale visitato" xfId="1704" builtinId="9" hidden="1"/>
    <cellStyle name="Collegamento ipertestuale visitato" xfId="1705" builtinId="9" hidden="1"/>
    <cellStyle name="Collegamento ipertestuale visitato" xfId="1706" builtinId="9" hidden="1"/>
    <cellStyle name="Collegamento ipertestuale visitato" xfId="1707" builtinId="9" hidden="1"/>
    <cellStyle name="Collegamento ipertestuale visitato" xfId="1708" builtinId="9" hidden="1"/>
    <cellStyle name="Collegamento ipertestuale visitato" xfId="1709" builtinId="9" hidden="1"/>
    <cellStyle name="Collegamento ipertestuale visitato" xfId="1710" builtinId="9" hidden="1"/>
    <cellStyle name="Collegamento ipertestuale visitato" xfId="1711" builtinId="9" hidden="1"/>
    <cellStyle name="Collegamento ipertestuale visitato" xfId="1712" builtinId="9" hidden="1"/>
    <cellStyle name="Collegamento ipertestuale visitato" xfId="1713" builtinId="9" hidden="1"/>
    <cellStyle name="Collegamento ipertestuale visitato" xfId="1714" builtinId="9" hidden="1"/>
    <cellStyle name="Collegamento ipertestuale visitato" xfId="1715" builtinId="9" hidden="1"/>
    <cellStyle name="Collegamento ipertestuale visitato" xfId="1716" builtinId="9" hidden="1"/>
    <cellStyle name="Collegamento ipertestuale visitato" xfId="1717" builtinId="9" hidden="1"/>
    <cellStyle name="Collegamento ipertestuale visitato" xfId="1718" builtinId="9" hidden="1"/>
    <cellStyle name="Collegamento ipertestuale visitato" xfId="1719" builtinId="9" hidden="1"/>
    <cellStyle name="Collegamento ipertestuale visitato" xfId="1720" builtinId="9" hidden="1"/>
    <cellStyle name="Collegamento ipertestuale visitato" xfId="1721" builtinId="9" hidden="1"/>
    <cellStyle name="Collegamento ipertestuale visitato" xfId="1722" builtinId="9" hidden="1"/>
    <cellStyle name="Collegamento ipertestuale visitato" xfId="1723" builtinId="9" hidden="1"/>
    <cellStyle name="Collegamento ipertestuale visitato" xfId="1724" builtinId="9" hidden="1"/>
    <cellStyle name="Collegamento ipertestuale visitato" xfId="1725" builtinId="9" hidden="1"/>
    <cellStyle name="Collegamento ipertestuale visitato" xfId="1726" builtinId="9" hidden="1"/>
    <cellStyle name="Collegamento ipertestuale visitato" xfId="1727" builtinId="9" hidden="1"/>
    <cellStyle name="Collegamento ipertestuale visitato" xfId="1728" builtinId="9" hidden="1"/>
    <cellStyle name="Collegamento ipertestuale visitato" xfId="1729" builtinId="9" hidden="1"/>
    <cellStyle name="Collegamento ipertestuale visitato" xfId="1730" builtinId="9" hidden="1"/>
    <cellStyle name="Collegamento ipertestuale visitato" xfId="1731" builtinId="9" hidden="1"/>
    <cellStyle name="Collegamento ipertestuale visitato" xfId="1732" builtinId="9" hidden="1"/>
    <cellStyle name="Collegamento ipertestuale visitato" xfId="1733" builtinId="9" hidden="1"/>
    <cellStyle name="Collegamento ipertestuale visitato" xfId="1734" builtinId="9" hidden="1"/>
    <cellStyle name="Collegamento ipertestuale visitato" xfId="1735" builtinId="9" hidden="1"/>
    <cellStyle name="Collegamento ipertestuale visitato" xfId="1736" builtinId="9" hidden="1"/>
    <cellStyle name="Collegamento ipertestuale visitato" xfId="1737" builtinId="9" hidden="1"/>
    <cellStyle name="Collegamento ipertestuale visitato" xfId="1738" builtinId="9" hidden="1"/>
    <cellStyle name="Collegamento ipertestuale visitato" xfId="1739" builtinId="9" hidden="1"/>
    <cellStyle name="Collegamento ipertestuale visitato" xfId="1740" builtinId="9" hidden="1"/>
    <cellStyle name="Collegamento ipertestuale visitato" xfId="1741" builtinId="9" hidden="1"/>
    <cellStyle name="Collegamento ipertestuale visitato" xfId="1742" builtinId="9" hidden="1"/>
    <cellStyle name="Collegamento ipertestuale visitato" xfId="1743" builtinId="9" hidden="1"/>
    <cellStyle name="Collegamento ipertestuale visitato" xfId="1744" builtinId="9" hidden="1"/>
    <cellStyle name="Collegamento ipertestuale visitato" xfId="1745" builtinId="9" hidden="1"/>
    <cellStyle name="Collegamento ipertestuale visitato" xfId="1746" builtinId="9" hidden="1"/>
    <cellStyle name="Collegamento ipertestuale visitato" xfId="1747" builtinId="9" hidden="1"/>
    <cellStyle name="Collegamento ipertestuale visitato" xfId="1748" builtinId="9" hidden="1"/>
    <cellStyle name="Collegamento ipertestuale visitato" xfId="1749" builtinId="9" hidden="1"/>
    <cellStyle name="Collegamento ipertestuale visitato" xfId="1750" builtinId="9" hidden="1"/>
    <cellStyle name="Collegamento ipertestuale visitato" xfId="1751" builtinId="9" hidden="1"/>
    <cellStyle name="Collegamento ipertestuale visitato" xfId="1752" builtinId="9" hidden="1"/>
    <cellStyle name="Collegamento ipertestuale visitato" xfId="1753" builtinId="9" hidden="1"/>
    <cellStyle name="Collegamento ipertestuale visitato" xfId="1754" builtinId="9" hidden="1"/>
    <cellStyle name="Collegamento ipertestuale visitato" xfId="1755" builtinId="9" hidden="1"/>
    <cellStyle name="Collegamento ipertestuale visitato" xfId="1756" builtinId="9" hidden="1"/>
    <cellStyle name="Collegamento ipertestuale visitato" xfId="1757" builtinId="9" hidden="1"/>
    <cellStyle name="Collegamento ipertestuale visitato" xfId="1758" builtinId="9" hidden="1"/>
    <cellStyle name="Collegamento ipertestuale visitato" xfId="1759" builtinId="9" hidden="1"/>
    <cellStyle name="Collegamento ipertestuale visitato" xfId="1760" builtinId="9" hidden="1"/>
    <cellStyle name="Collegamento ipertestuale visitato" xfId="1761" builtinId="9" hidden="1"/>
    <cellStyle name="Collegamento ipertestuale visitato" xfId="1762" builtinId="9" hidden="1"/>
    <cellStyle name="Collegamento ipertestuale visitato" xfId="1763" builtinId="9" hidden="1"/>
    <cellStyle name="Collegamento ipertestuale visitato" xfId="1764" builtinId="9" hidden="1"/>
    <cellStyle name="Collegamento ipertestuale visitato" xfId="1765" builtinId="9" hidden="1"/>
    <cellStyle name="Collegamento ipertestuale visitato" xfId="1766" builtinId="9" hidden="1"/>
    <cellStyle name="Collegamento ipertestuale visitato" xfId="1767" builtinId="9" hidden="1"/>
    <cellStyle name="Collegamento ipertestuale visitato" xfId="1768" builtinId="9" hidden="1"/>
    <cellStyle name="Collegamento ipertestuale visitato" xfId="1769" builtinId="9" hidden="1"/>
    <cellStyle name="Collegamento ipertestuale visitato" xfId="1770" builtinId="9" hidden="1"/>
    <cellStyle name="Collegamento ipertestuale visitato" xfId="1771" builtinId="9" hidden="1"/>
    <cellStyle name="Collegamento ipertestuale visitato" xfId="1772" builtinId="9" hidden="1"/>
    <cellStyle name="Collegamento ipertestuale visitato" xfId="1773" builtinId="9" hidden="1"/>
    <cellStyle name="Collegamento ipertestuale visitato" xfId="1774" builtinId="9" hidden="1"/>
    <cellStyle name="Collegamento ipertestuale visitato" xfId="1775" builtinId="9" hidden="1"/>
    <cellStyle name="Collegamento ipertestuale visitato" xfId="1776" builtinId="9" hidden="1"/>
    <cellStyle name="Collegamento ipertestuale visitato" xfId="1777" builtinId="9" hidden="1"/>
    <cellStyle name="Collegamento ipertestuale visitato" xfId="1778" builtinId="9" hidden="1"/>
    <cellStyle name="Collegamento ipertestuale visitato" xfId="1779" builtinId="9" hidden="1"/>
    <cellStyle name="Collegamento ipertestuale visitato" xfId="1780" builtinId="9" hidden="1"/>
    <cellStyle name="Collegamento ipertestuale visitato" xfId="1781" builtinId="9" hidden="1"/>
    <cellStyle name="Collegamento ipertestuale visitato" xfId="1782" builtinId="9" hidden="1"/>
    <cellStyle name="Collegamento ipertestuale visitato" xfId="1783" builtinId="9" hidden="1"/>
    <cellStyle name="Collegamento ipertestuale visitato" xfId="1784" builtinId="9" hidden="1"/>
    <cellStyle name="Collegamento ipertestuale visitato" xfId="1785" builtinId="9" hidden="1"/>
    <cellStyle name="Collegamento ipertestuale visitato" xfId="1786" builtinId="9" hidden="1"/>
    <cellStyle name="Collegamento ipertestuale visitato" xfId="1787" builtinId="9" hidden="1"/>
    <cellStyle name="Collegamento ipertestuale visitato" xfId="1788" builtinId="9" hidden="1"/>
    <cellStyle name="Collegamento ipertestuale visitato" xfId="1789" builtinId="9" hidden="1"/>
    <cellStyle name="Collegamento ipertestuale visitato" xfId="1790" builtinId="9" hidden="1"/>
    <cellStyle name="Collegamento ipertestuale visitato" xfId="1791" builtinId="9" hidden="1"/>
    <cellStyle name="Collegamento ipertestuale visitato" xfId="1792" builtinId="9" hidden="1"/>
    <cellStyle name="Collegamento ipertestuale visitato" xfId="1793" builtinId="9" hidden="1"/>
    <cellStyle name="Collegamento ipertestuale visitato" xfId="1794" builtinId="9" hidden="1"/>
    <cellStyle name="Collegamento ipertestuale visitato" xfId="1795" builtinId="9" hidden="1"/>
    <cellStyle name="Collegamento ipertestuale visitato" xfId="1796" builtinId="9" hidden="1"/>
    <cellStyle name="Collegamento ipertestuale visitato" xfId="1797" builtinId="9" hidden="1"/>
    <cellStyle name="Collegamento ipertestuale visitato" xfId="1798" builtinId="9" hidden="1"/>
    <cellStyle name="Collegamento ipertestuale visitato" xfId="1799" builtinId="9" hidden="1"/>
    <cellStyle name="Collegamento ipertestuale visitato" xfId="1800" builtinId="9" hidden="1"/>
    <cellStyle name="Collegamento ipertestuale visitato" xfId="1801" builtinId="9" hidden="1"/>
    <cellStyle name="Collegamento ipertestuale visitato" xfId="1802" builtinId="9" hidden="1"/>
    <cellStyle name="Collegamento ipertestuale visitato" xfId="1803" builtinId="9" hidden="1"/>
    <cellStyle name="Collegamento ipertestuale visitato" xfId="1804" builtinId="9" hidden="1"/>
    <cellStyle name="Collegamento ipertestuale visitato" xfId="1805" builtinId="9" hidden="1"/>
    <cellStyle name="Collegamento ipertestuale visitato" xfId="1806" builtinId="9" hidden="1"/>
    <cellStyle name="Collegamento ipertestuale visitato" xfId="1807" builtinId="9" hidden="1"/>
    <cellStyle name="Collegamento ipertestuale visitato" xfId="1808" builtinId="9" hidden="1"/>
    <cellStyle name="Collegamento ipertestuale visitato" xfId="1809" builtinId="9" hidden="1"/>
    <cellStyle name="Collegamento ipertestuale visitato" xfId="1810" builtinId="9" hidden="1"/>
    <cellStyle name="Collegamento ipertestuale visitato" xfId="1811" builtinId="9" hidden="1"/>
    <cellStyle name="Collegamento ipertestuale visitato" xfId="1812" builtinId="9" hidden="1"/>
    <cellStyle name="Collegamento ipertestuale visitato" xfId="1813" builtinId="9" hidden="1"/>
    <cellStyle name="Collegamento ipertestuale visitato" xfId="1814" builtinId="9" hidden="1"/>
    <cellStyle name="Collegamento ipertestuale visitato" xfId="1815" builtinId="9" hidden="1"/>
    <cellStyle name="Collegamento ipertestuale visitato" xfId="1816" builtinId="9" hidden="1"/>
    <cellStyle name="Collegamento ipertestuale visitato" xfId="1817" builtinId="9" hidden="1"/>
    <cellStyle name="Collegamento ipertestuale visitato" xfId="1818" builtinId="9" hidden="1"/>
    <cellStyle name="Collegamento ipertestuale visitato" xfId="1819" builtinId="9" hidden="1"/>
    <cellStyle name="Collegamento ipertestuale visitato" xfId="1820" builtinId="9" hidden="1"/>
    <cellStyle name="Collegamento ipertestuale visitato" xfId="1821" builtinId="9" hidden="1"/>
    <cellStyle name="Collegamento ipertestuale visitato" xfId="1822" builtinId="9" hidden="1"/>
    <cellStyle name="Collegamento ipertestuale visitato" xfId="1823" builtinId="9" hidden="1"/>
    <cellStyle name="Collegamento ipertestuale visitato" xfId="1824" builtinId="9" hidden="1"/>
    <cellStyle name="Collegamento ipertestuale visitato" xfId="1825" builtinId="9" hidden="1"/>
    <cellStyle name="Collegamento ipertestuale visitato" xfId="1826" builtinId="9" hidden="1"/>
    <cellStyle name="Collegamento ipertestuale visitato" xfId="1827" builtinId="9" hidden="1"/>
    <cellStyle name="Collegamento ipertestuale visitato" xfId="1828" builtinId="9" hidden="1"/>
    <cellStyle name="Collegamento ipertestuale visitato" xfId="1829" builtinId="9" hidden="1"/>
    <cellStyle name="Collegamento ipertestuale visitato" xfId="1830" builtinId="9" hidden="1"/>
    <cellStyle name="Collegamento ipertestuale visitato" xfId="1831" builtinId="9" hidden="1"/>
    <cellStyle name="Collegamento ipertestuale visitato" xfId="1832" builtinId="9" hidden="1"/>
    <cellStyle name="Collegamento ipertestuale visitato" xfId="1833" builtinId="9" hidden="1"/>
    <cellStyle name="Collegamento ipertestuale visitato" xfId="1834" builtinId="9" hidden="1"/>
    <cellStyle name="Collegamento ipertestuale visitato" xfId="1835" builtinId="9" hidden="1"/>
    <cellStyle name="Collegamento ipertestuale visitato" xfId="1836" builtinId="9" hidden="1"/>
    <cellStyle name="Collegamento ipertestuale visitato" xfId="1837" builtinId="9" hidden="1"/>
    <cellStyle name="Collegamento ipertestuale visitato" xfId="1838" builtinId="9" hidden="1"/>
    <cellStyle name="Collegamento ipertestuale visitato" xfId="1839" builtinId="9" hidden="1"/>
    <cellStyle name="Collegamento ipertestuale visitato" xfId="1840" builtinId="9" hidden="1"/>
    <cellStyle name="Collegamento ipertestuale visitato" xfId="1841" builtinId="9" hidden="1"/>
    <cellStyle name="Collegamento ipertestuale visitato" xfId="1842" builtinId="9" hidden="1"/>
    <cellStyle name="Collegamento ipertestuale visitato" xfId="1843" builtinId="9" hidden="1"/>
    <cellStyle name="Collegamento ipertestuale visitato" xfId="1844" builtinId="9" hidden="1"/>
    <cellStyle name="Collegamento ipertestuale visitato" xfId="1845" builtinId="9" hidden="1"/>
    <cellStyle name="Collegamento ipertestuale visitato" xfId="1846" builtinId="9" hidden="1"/>
    <cellStyle name="Collegamento ipertestuale visitato" xfId="1847" builtinId="9" hidden="1"/>
    <cellStyle name="Collegamento ipertestuale visitato" xfId="1848" builtinId="9" hidden="1"/>
    <cellStyle name="Collegamento ipertestuale visitato" xfId="1849" builtinId="9" hidden="1"/>
    <cellStyle name="Collegamento ipertestuale visitato" xfId="1850" builtinId="9" hidden="1"/>
    <cellStyle name="Collegamento ipertestuale visitato" xfId="1851" builtinId="9" hidden="1"/>
    <cellStyle name="Collegamento ipertestuale visitato" xfId="1852" builtinId="9" hidden="1"/>
    <cellStyle name="Collegamento ipertestuale visitato" xfId="1853" builtinId="9" hidden="1"/>
    <cellStyle name="Collegamento ipertestuale visitato" xfId="1854" builtinId="9" hidden="1"/>
    <cellStyle name="Collegamento ipertestuale visitato" xfId="1855" builtinId="9" hidden="1"/>
    <cellStyle name="Collegamento ipertestuale visitato" xfId="1856" builtinId="9" hidden="1"/>
    <cellStyle name="Collegamento ipertestuale visitato" xfId="1857" builtinId="9" hidden="1"/>
    <cellStyle name="Collegamento ipertestuale visitato" xfId="1858" builtinId="9" hidden="1"/>
    <cellStyle name="Collegamento ipertestuale visitato" xfId="1859" builtinId="9" hidden="1"/>
    <cellStyle name="Collegamento ipertestuale visitato" xfId="1860" builtinId="9" hidden="1"/>
    <cellStyle name="Collegamento ipertestuale visitato" xfId="1861" builtinId="9" hidden="1"/>
    <cellStyle name="Collegamento ipertestuale visitato" xfId="1862" builtinId="9" hidden="1"/>
    <cellStyle name="Collegamento ipertestuale visitato" xfId="1863" builtinId="9" hidden="1"/>
    <cellStyle name="Collegamento ipertestuale visitato" xfId="1864" builtinId="9" hidden="1"/>
    <cellStyle name="Collegamento ipertestuale visitato" xfId="1865" builtinId="9" hidden="1"/>
    <cellStyle name="Collegamento ipertestuale visitato" xfId="1866" builtinId="9" hidden="1"/>
    <cellStyle name="Collegamento ipertestuale visitato" xfId="1867" builtinId="9" hidden="1"/>
    <cellStyle name="Collegamento ipertestuale visitato" xfId="1868" builtinId="9" hidden="1"/>
    <cellStyle name="Collegamento ipertestuale visitato" xfId="1869" builtinId="9" hidden="1"/>
    <cellStyle name="Collegamento ipertestuale visitato" xfId="1870" builtinId="9" hidden="1"/>
    <cellStyle name="Collegamento ipertestuale visitato" xfId="1871" builtinId="9" hidden="1"/>
    <cellStyle name="Collegamento ipertestuale visitato" xfId="1872" builtinId="9" hidden="1"/>
    <cellStyle name="Collegamento ipertestuale visitato" xfId="1873" builtinId="9" hidden="1"/>
    <cellStyle name="Collegamento ipertestuale visitato" xfId="1874" builtinId="9" hidden="1"/>
    <cellStyle name="Collegamento ipertestuale visitato" xfId="1875" builtinId="9" hidden="1"/>
    <cellStyle name="Collegamento ipertestuale visitato" xfId="1876" builtinId="9" hidden="1"/>
    <cellStyle name="Collegamento ipertestuale visitato" xfId="1877" builtinId="9" hidden="1"/>
    <cellStyle name="Collegamento ipertestuale visitato" xfId="1878" builtinId="9" hidden="1"/>
    <cellStyle name="Collegamento ipertestuale visitato" xfId="1879" builtinId="9" hidden="1"/>
    <cellStyle name="Collegamento ipertestuale visitato" xfId="1880" builtinId="9" hidden="1"/>
    <cellStyle name="Collegamento ipertestuale visitato" xfId="1881" builtinId="9" hidden="1"/>
    <cellStyle name="Collegamento ipertestuale visitato" xfId="1882" builtinId="9" hidden="1"/>
    <cellStyle name="Collegamento ipertestuale visitato" xfId="1883" builtinId="9" hidden="1"/>
    <cellStyle name="Collegamento ipertestuale visitato" xfId="1884" builtinId="9" hidden="1"/>
    <cellStyle name="Collegamento ipertestuale visitato" xfId="1885" builtinId="9" hidden="1"/>
    <cellStyle name="Collegamento ipertestuale visitato" xfId="1886" builtinId="9" hidden="1"/>
    <cellStyle name="Collegamento ipertestuale visitato" xfId="1887" builtinId="9" hidden="1"/>
    <cellStyle name="Collegamento ipertestuale visitato" xfId="1888" builtinId="9" hidden="1"/>
    <cellStyle name="Collegamento ipertestuale visitato" xfId="1889" builtinId="9" hidden="1"/>
    <cellStyle name="Collegamento ipertestuale visitato" xfId="1890" builtinId="9" hidden="1"/>
    <cellStyle name="Collegamento ipertestuale visitato" xfId="1891" builtinId="9" hidden="1"/>
    <cellStyle name="Collegamento ipertestuale visitato" xfId="1892" builtinId="9" hidden="1"/>
    <cellStyle name="Collegamento ipertestuale visitato" xfId="1893" builtinId="9" hidden="1"/>
    <cellStyle name="Collegamento ipertestuale visitato" xfId="1894" builtinId="9" hidden="1"/>
    <cellStyle name="Collegamento ipertestuale visitato" xfId="1895" builtinId="9" hidden="1"/>
    <cellStyle name="Collegamento ipertestuale visitato" xfId="1896" builtinId="9" hidden="1"/>
    <cellStyle name="Collegamento ipertestuale visitato" xfId="1897" builtinId="9" hidden="1"/>
    <cellStyle name="Collegamento ipertestuale visitato" xfId="1898" builtinId="9" hidden="1"/>
    <cellStyle name="Collegamento ipertestuale visitato" xfId="1899" builtinId="9" hidden="1"/>
    <cellStyle name="Collegamento ipertestuale visitato" xfId="1900" builtinId="9" hidden="1"/>
    <cellStyle name="Collegamento ipertestuale visitato" xfId="1901" builtinId="9" hidden="1"/>
    <cellStyle name="Collegamento ipertestuale visitato" xfId="1902" builtinId="9" hidden="1"/>
    <cellStyle name="Collegamento ipertestuale visitato" xfId="1903" builtinId="9" hidden="1"/>
    <cellStyle name="Collegamento ipertestuale visitato" xfId="1904" builtinId="9" hidden="1"/>
    <cellStyle name="Collegamento ipertestuale visitato" xfId="1905" builtinId="9" hidden="1"/>
    <cellStyle name="Collegamento ipertestuale visitato" xfId="1906" builtinId="9" hidden="1"/>
    <cellStyle name="Collegamento ipertestuale visitato" xfId="1907" builtinId="9" hidden="1"/>
    <cellStyle name="Collegamento ipertestuale visitato" xfId="1908" builtinId="9" hidden="1"/>
    <cellStyle name="Collegamento ipertestuale visitato" xfId="1909" builtinId="9" hidden="1"/>
    <cellStyle name="Collegamento ipertestuale visitato" xfId="1910" builtinId="9" hidden="1"/>
    <cellStyle name="Collegamento ipertestuale visitato" xfId="1911" builtinId="9" hidden="1"/>
    <cellStyle name="Collegamento ipertestuale visitato" xfId="1912" builtinId="9" hidden="1"/>
    <cellStyle name="Collegamento ipertestuale visitato" xfId="1913" builtinId="9" hidden="1"/>
    <cellStyle name="Collegamento ipertestuale visitato" xfId="1914" builtinId="9" hidden="1"/>
    <cellStyle name="Collegamento ipertestuale visitato" xfId="1915" builtinId="9" hidden="1"/>
    <cellStyle name="Collegamento ipertestuale visitato" xfId="1916" builtinId="9" hidden="1"/>
    <cellStyle name="Collegamento ipertestuale visitato" xfId="1917" builtinId="9" hidden="1"/>
    <cellStyle name="Collegamento ipertestuale visitato" xfId="1918" builtinId="9" hidden="1"/>
    <cellStyle name="Collegamento ipertestuale visitato" xfId="1919" builtinId="9" hidden="1"/>
    <cellStyle name="Collegamento ipertestuale visitato" xfId="1920" builtinId="9" hidden="1"/>
    <cellStyle name="Collegamento ipertestuale visitato" xfId="1921" builtinId="9" hidden="1"/>
    <cellStyle name="Collegamento ipertestuale visitato" xfId="1922" builtinId="9" hidden="1"/>
    <cellStyle name="Collegamento ipertestuale visitato" xfId="1923" builtinId="9" hidden="1"/>
    <cellStyle name="Collegamento ipertestuale visitato" xfId="1924" builtinId="9" hidden="1"/>
    <cellStyle name="Collegamento ipertestuale visitato" xfId="1925" builtinId="9" hidden="1"/>
    <cellStyle name="Collegamento ipertestuale visitato" xfId="1926" builtinId="9" hidden="1"/>
    <cellStyle name="Collegamento ipertestuale visitato" xfId="1927" builtinId="9" hidden="1"/>
    <cellStyle name="Collegamento ipertestuale visitato" xfId="1928" builtinId="9" hidden="1"/>
    <cellStyle name="Collegamento ipertestuale visitato" xfId="1929" builtinId="9" hidden="1"/>
    <cellStyle name="Collegamento ipertestuale visitato" xfId="1930" builtinId="9" hidden="1"/>
    <cellStyle name="Collegamento ipertestuale visitato" xfId="1931" builtinId="9" hidden="1"/>
    <cellStyle name="Collegamento ipertestuale visitato" xfId="1932" builtinId="9" hidden="1"/>
    <cellStyle name="Collegamento ipertestuale visitato" xfId="1933" builtinId="9" hidden="1"/>
    <cellStyle name="Collegamento ipertestuale visitato" xfId="1934" builtinId="9" hidden="1"/>
    <cellStyle name="Collegamento ipertestuale visitato" xfId="1935" builtinId="9" hidden="1"/>
    <cellStyle name="Collegamento ipertestuale visitato" xfId="1936" builtinId="9" hidden="1"/>
    <cellStyle name="Collegamento ipertestuale visitato" xfId="1937" builtinId="9" hidden="1"/>
    <cellStyle name="Collegamento ipertestuale visitato" xfId="1938" builtinId="9" hidden="1"/>
    <cellStyle name="Collegamento ipertestuale visitato" xfId="1939" builtinId="9" hidden="1"/>
    <cellStyle name="Collegamento ipertestuale visitato" xfId="1940" builtinId="9" hidden="1"/>
    <cellStyle name="Collegamento ipertestuale visitato" xfId="1941" builtinId="9" hidden="1"/>
    <cellStyle name="Collegamento ipertestuale visitato" xfId="1942" builtinId="9" hidden="1"/>
    <cellStyle name="Collegamento ipertestuale visitato" xfId="1943" builtinId="9" hidden="1"/>
    <cellStyle name="Collegamento ipertestuale visitato" xfId="1944" builtinId="9" hidden="1"/>
    <cellStyle name="Collegamento ipertestuale visitato" xfId="1945" builtinId="9" hidden="1"/>
    <cellStyle name="Collegamento ipertestuale visitato" xfId="1946" builtinId="9" hidden="1"/>
    <cellStyle name="Collegamento ipertestuale visitato" xfId="1947" builtinId="9" hidden="1"/>
    <cellStyle name="Collegamento ipertestuale visitato" xfId="1948" builtinId="9" hidden="1"/>
    <cellStyle name="Collegamento ipertestuale visitato" xfId="1949" builtinId="9" hidden="1"/>
    <cellStyle name="Collegamento ipertestuale visitato" xfId="1950" builtinId="9" hidden="1"/>
    <cellStyle name="Collegamento ipertestuale visitato" xfId="1951" builtinId="9" hidden="1"/>
    <cellStyle name="Collegamento ipertestuale visitato" xfId="1952" builtinId="9" hidden="1"/>
    <cellStyle name="Collegamento ipertestuale visitato" xfId="1953" builtinId="9" hidden="1"/>
    <cellStyle name="Collegamento ipertestuale visitato" xfId="1954" builtinId="9" hidden="1"/>
    <cellStyle name="Collegamento ipertestuale visitato" xfId="1955" builtinId="9" hidden="1"/>
    <cellStyle name="Collegamento ipertestuale visitato" xfId="1956" builtinId="9" hidden="1"/>
    <cellStyle name="Collegamento ipertestuale visitato" xfId="1957" builtinId="9" hidden="1"/>
    <cellStyle name="Collegamento ipertestuale visitato" xfId="1958" builtinId="9" hidden="1"/>
    <cellStyle name="Collegamento ipertestuale visitato" xfId="1959" builtinId="9" hidden="1"/>
    <cellStyle name="Collegamento ipertestuale visitato" xfId="1960" builtinId="9" hidden="1"/>
    <cellStyle name="Collegamento ipertestuale visitato" xfId="1961" builtinId="9" hidden="1"/>
    <cellStyle name="Collegamento ipertestuale visitato" xfId="1962" builtinId="9" hidden="1"/>
    <cellStyle name="Collegamento ipertestuale visitato" xfId="1963" builtinId="9" hidden="1"/>
    <cellStyle name="Collegamento ipertestuale visitato" xfId="1964" builtinId="9" hidden="1"/>
    <cellStyle name="Collegamento ipertestuale visitato" xfId="1965" builtinId="9" hidden="1"/>
    <cellStyle name="Collegamento ipertestuale visitato" xfId="1966" builtinId="9" hidden="1"/>
    <cellStyle name="Collegamento ipertestuale visitato" xfId="1967" builtinId="9" hidden="1"/>
    <cellStyle name="Collegamento ipertestuale visitato" xfId="1968" builtinId="9" hidden="1"/>
    <cellStyle name="Collegamento ipertestuale visitato" xfId="1969" builtinId="9" hidden="1"/>
    <cellStyle name="Collegamento ipertestuale visitato" xfId="1970" builtinId="9" hidden="1"/>
    <cellStyle name="Collegamento ipertestuale visitato" xfId="1971" builtinId="9" hidden="1"/>
    <cellStyle name="Collegamento ipertestuale visitato" xfId="1972" builtinId="9" hidden="1"/>
    <cellStyle name="Collegamento ipertestuale visitato" xfId="1973" builtinId="9" hidden="1"/>
    <cellStyle name="Collegamento ipertestuale visitato" xfId="1974" builtinId="9" hidden="1"/>
    <cellStyle name="Collegamento ipertestuale visitato" xfId="1975" builtinId="9" hidden="1"/>
    <cellStyle name="Collegamento ipertestuale visitato" xfId="1976" builtinId="9" hidden="1"/>
    <cellStyle name="Collegamento ipertestuale visitato" xfId="1977" builtinId="9" hidden="1"/>
    <cellStyle name="Collegamento ipertestuale visitato" xfId="1978" builtinId="9" hidden="1"/>
    <cellStyle name="Collegamento ipertestuale visitato" xfId="1979" builtinId="9" hidden="1"/>
    <cellStyle name="Collegamento ipertestuale visitato" xfId="1980" builtinId="9" hidden="1"/>
    <cellStyle name="Collegamento ipertestuale visitato" xfId="1981" builtinId="9" hidden="1"/>
    <cellStyle name="Collegamento ipertestuale visitato" xfId="1982" builtinId="9" hidden="1"/>
    <cellStyle name="Collegamento ipertestuale visitato" xfId="1983" builtinId="9" hidden="1"/>
    <cellStyle name="Collegamento ipertestuale visitato" xfId="1984" builtinId="9" hidden="1"/>
    <cellStyle name="Collegamento ipertestuale visitato" xfId="1985" builtinId="9" hidden="1"/>
    <cellStyle name="Collegamento ipertestuale visitato" xfId="1986" builtinId="9" hidden="1"/>
    <cellStyle name="Collegamento ipertestuale visitato" xfId="1987" builtinId="9" hidden="1"/>
    <cellStyle name="Collegamento ipertestuale visitato" xfId="1988" builtinId="9" hidden="1"/>
    <cellStyle name="Collegamento ipertestuale visitato" xfId="1989" builtinId="9" hidden="1"/>
    <cellStyle name="Collegamento ipertestuale visitato" xfId="1990" builtinId="9" hidden="1"/>
    <cellStyle name="Collegamento ipertestuale visitato" xfId="1991" builtinId="9" hidden="1"/>
    <cellStyle name="Collegamento ipertestuale visitato" xfId="1992" builtinId="9" hidden="1"/>
    <cellStyle name="Collegamento ipertestuale visitato" xfId="1993" builtinId="9" hidden="1"/>
    <cellStyle name="Collegamento ipertestuale visitato" xfId="1994" builtinId="9" hidden="1"/>
    <cellStyle name="Collegamento ipertestuale visitato" xfId="1995" builtinId="9" hidden="1"/>
    <cellStyle name="Collegamento ipertestuale visitato" xfId="1996" builtinId="9" hidden="1"/>
    <cellStyle name="Collegamento ipertestuale visitato" xfId="1997" builtinId="9" hidden="1"/>
    <cellStyle name="Collegamento ipertestuale visitato" xfId="1998" builtinId="9" hidden="1"/>
    <cellStyle name="Collegamento ipertestuale visitato" xfId="1999" builtinId="9" hidden="1"/>
    <cellStyle name="Collegamento ipertestuale visitato" xfId="2000" builtinId="9" hidden="1"/>
    <cellStyle name="Collegamento ipertestuale visitato" xfId="2001" builtinId="9" hidden="1"/>
    <cellStyle name="Collegamento ipertestuale visitato" xfId="2002" builtinId="9" hidden="1"/>
    <cellStyle name="Collegamento ipertestuale visitato" xfId="2003" builtinId="9" hidden="1"/>
    <cellStyle name="Collegamento ipertestuale visitato" xfId="2004" builtinId="9" hidden="1"/>
    <cellStyle name="Collegamento ipertestuale visitato" xfId="2005" builtinId="9" hidden="1"/>
    <cellStyle name="Collegamento ipertestuale visitato" xfId="2006" builtinId="9" hidden="1"/>
    <cellStyle name="Collegamento ipertestuale visitato" xfId="2007" builtinId="9" hidden="1"/>
    <cellStyle name="Collegamento ipertestuale visitato" xfId="2008" builtinId="9" hidden="1"/>
    <cellStyle name="Collegamento ipertestuale visitato" xfId="2009" builtinId="9" hidden="1"/>
    <cellStyle name="Collegamento ipertestuale visitato" xfId="2010" builtinId="9" hidden="1"/>
    <cellStyle name="Collegamento ipertestuale visitato" xfId="2011" builtinId="9" hidden="1"/>
    <cellStyle name="Collegamento ipertestuale visitato" xfId="2012" builtinId="9" hidden="1"/>
    <cellStyle name="Collegamento ipertestuale visitato" xfId="2013" builtinId="9" hidden="1"/>
    <cellStyle name="Collegamento ipertestuale visitato" xfId="2014" builtinId="9" hidden="1"/>
    <cellStyle name="Collegamento ipertestuale visitato" xfId="2015" builtinId="9" hidden="1"/>
    <cellStyle name="Collegamento ipertestuale visitato" xfId="2016" builtinId="9" hidden="1"/>
    <cellStyle name="Collegamento ipertestuale visitato" xfId="2017" builtinId="9" hidden="1"/>
    <cellStyle name="Collegamento ipertestuale visitato" xfId="2018" builtinId="9" hidden="1"/>
    <cellStyle name="Collegamento ipertestuale visitato" xfId="2019" builtinId="9" hidden="1"/>
    <cellStyle name="Collegamento ipertestuale visitato" xfId="2020" builtinId="9" hidden="1"/>
    <cellStyle name="Collegamento ipertestuale visitato" xfId="2021" builtinId="9" hidden="1"/>
    <cellStyle name="Collegamento ipertestuale visitato" xfId="2022" builtinId="9" hidden="1"/>
    <cellStyle name="Collegamento ipertestuale visitato" xfId="2023" builtinId="9" hidden="1"/>
    <cellStyle name="Collegamento ipertestuale visitato" xfId="2024" builtinId="9" hidden="1"/>
    <cellStyle name="Collegamento ipertestuale visitato" xfId="2025" builtinId="9" hidden="1"/>
    <cellStyle name="Collegamento ipertestuale visitato" xfId="2026" builtinId="9" hidden="1"/>
    <cellStyle name="Collegamento ipertestuale visitato" xfId="2027" builtinId="9" hidden="1"/>
    <cellStyle name="Collegamento ipertestuale visitato" xfId="2028" builtinId="9" hidden="1"/>
    <cellStyle name="Collegamento ipertestuale visitato" xfId="2029" builtinId="9" hidden="1"/>
    <cellStyle name="Collegamento ipertestuale visitato" xfId="2030" builtinId="9" hidden="1"/>
    <cellStyle name="Collegamento ipertestuale visitato" xfId="2031" builtinId="9" hidden="1"/>
    <cellStyle name="Collegamento ipertestuale visitato" xfId="2032" builtinId="9" hidden="1"/>
    <cellStyle name="Collegamento ipertestuale visitato" xfId="2033" builtinId="9" hidden="1"/>
    <cellStyle name="Collegamento ipertestuale visitato" xfId="2034" builtinId="9" hidden="1"/>
    <cellStyle name="Collegamento ipertestuale visitato" xfId="2035" builtinId="9" hidden="1"/>
    <cellStyle name="Collegamento ipertestuale visitato" xfId="2036" builtinId="9" hidden="1"/>
    <cellStyle name="Collegamento ipertestuale visitato" xfId="2037" builtinId="9" hidden="1"/>
    <cellStyle name="Collegamento ipertestuale visitato" xfId="2038" builtinId="9" hidden="1"/>
    <cellStyle name="Collegamento ipertestuale visitato" xfId="2039" builtinId="9" hidden="1"/>
    <cellStyle name="Collegamento ipertestuale visitato" xfId="2040" builtinId="9" hidden="1"/>
    <cellStyle name="Collegamento ipertestuale visitato" xfId="2041" builtinId="9" hidden="1"/>
    <cellStyle name="Collegamento ipertestuale visitato" xfId="2042" builtinId="9" hidden="1"/>
    <cellStyle name="Collegamento ipertestuale visitato" xfId="2043" builtinId="9" hidden="1"/>
    <cellStyle name="Collegamento ipertestuale visitato" xfId="2044" builtinId="9" hidden="1"/>
    <cellStyle name="Collegamento ipertestuale visitato" xfId="2045" builtinId="9" hidden="1"/>
    <cellStyle name="Collegamento ipertestuale visitato" xfId="2046" builtinId="9" hidden="1"/>
    <cellStyle name="Collegamento ipertestuale visitato" xfId="2047" builtinId="9" hidden="1"/>
    <cellStyle name="Collegamento ipertestuale visitato" xfId="2048" builtinId="9" hidden="1"/>
    <cellStyle name="Collegamento ipertestuale visitato" xfId="2049" builtinId="9" hidden="1"/>
    <cellStyle name="Collegamento ipertestuale visitato" xfId="2050" builtinId="9" hidden="1"/>
    <cellStyle name="Collegamento ipertestuale visitato" xfId="2051" builtinId="9" hidden="1"/>
    <cellStyle name="Collegamento ipertestuale visitato" xfId="2052" builtinId="9" hidden="1"/>
    <cellStyle name="Collegamento ipertestuale visitato" xfId="2053" builtinId="9" hidden="1"/>
    <cellStyle name="Collegamento ipertestuale visitato" xfId="2054" builtinId="9" hidden="1"/>
    <cellStyle name="Collegamento ipertestuale visitato" xfId="2055" builtinId="9" hidden="1"/>
    <cellStyle name="Collegamento ipertestuale visitato" xfId="2056" builtinId="9" hidden="1"/>
    <cellStyle name="Collegamento ipertestuale visitato" xfId="2057" builtinId="9" hidden="1"/>
    <cellStyle name="Collegamento ipertestuale visitato" xfId="2058" builtinId="9" hidden="1"/>
    <cellStyle name="Collegamento ipertestuale visitato" xfId="2059" builtinId="9" hidden="1"/>
    <cellStyle name="Collegamento ipertestuale visitato" xfId="2060" builtinId="9" hidden="1"/>
    <cellStyle name="Collegamento ipertestuale visitato" xfId="2061" builtinId="9" hidden="1"/>
    <cellStyle name="Collegamento ipertestuale visitato" xfId="2062" builtinId="9" hidden="1"/>
    <cellStyle name="Collegamento ipertestuale visitato" xfId="2063" builtinId="9" hidden="1"/>
    <cellStyle name="Collegamento ipertestuale visitato" xfId="2064" builtinId="9" hidden="1"/>
    <cellStyle name="Collegamento ipertestuale visitato" xfId="2065" builtinId="9" hidden="1"/>
    <cellStyle name="Collegamento ipertestuale visitato" xfId="2066" builtinId="9" hidden="1"/>
    <cellStyle name="Collegamento ipertestuale visitato" xfId="2067" builtinId="9" hidden="1"/>
    <cellStyle name="Collegamento ipertestuale visitato" xfId="2068" builtinId="9" hidden="1"/>
    <cellStyle name="Collegamento ipertestuale visitato" xfId="2069" builtinId="9" hidden="1"/>
    <cellStyle name="Collegamento ipertestuale visitato" xfId="2070" builtinId="9" hidden="1"/>
    <cellStyle name="Collegamento ipertestuale visitato" xfId="2071" builtinId="9" hidden="1"/>
    <cellStyle name="Collegamento ipertestuale visitato" xfId="2072" builtinId="9" hidden="1"/>
    <cellStyle name="Collegamento ipertestuale visitato" xfId="2073" builtinId="9" hidden="1"/>
    <cellStyle name="Collegamento ipertestuale visitato" xfId="2074" builtinId="9" hidden="1"/>
    <cellStyle name="Collegamento ipertestuale visitato" xfId="2075" builtinId="9" hidden="1"/>
    <cellStyle name="Collegamento ipertestuale visitato" xfId="2076" builtinId="9" hidden="1"/>
    <cellStyle name="Collegamento ipertestuale visitato" xfId="2077" builtinId="9" hidden="1"/>
    <cellStyle name="Collegamento ipertestuale visitato" xfId="2078" builtinId="9" hidden="1"/>
    <cellStyle name="Collegamento ipertestuale visitato" xfId="2079" builtinId="9" hidden="1"/>
    <cellStyle name="Collegamento ipertestuale visitato" xfId="2080" builtinId="9" hidden="1"/>
    <cellStyle name="Collegamento ipertestuale visitato" xfId="2081" builtinId="9" hidden="1"/>
    <cellStyle name="Collegamento ipertestuale visitato" xfId="2082" builtinId="9" hidden="1"/>
    <cellStyle name="Collegamento ipertestuale visitato" xfId="2083" builtinId="9" hidden="1"/>
    <cellStyle name="Collegamento ipertestuale visitato" xfId="2084" builtinId="9" hidden="1"/>
    <cellStyle name="Collegamento ipertestuale visitato" xfId="2085" builtinId="9" hidden="1"/>
    <cellStyle name="Collegamento ipertestuale visitato" xfId="2086" builtinId="9" hidden="1"/>
    <cellStyle name="Collegamento ipertestuale visitato" xfId="2087" builtinId="9" hidden="1"/>
    <cellStyle name="Collegamento ipertestuale visitato" xfId="2088" builtinId="9" hidden="1"/>
    <cellStyle name="Collegamento ipertestuale visitato" xfId="2089" builtinId="9" hidden="1"/>
    <cellStyle name="Collegamento ipertestuale visitato" xfId="2090" builtinId="9" hidden="1"/>
    <cellStyle name="Collegamento ipertestuale visitato" xfId="2091" builtinId="9" hidden="1"/>
    <cellStyle name="Collegamento ipertestuale visitato" xfId="2092" builtinId="9" hidden="1"/>
    <cellStyle name="Collegamento ipertestuale visitato" xfId="2093" builtinId="9" hidden="1"/>
    <cellStyle name="Collegamento ipertestuale visitato" xfId="2094" builtinId="9" hidden="1"/>
    <cellStyle name="Collegamento ipertestuale visitato" xfId="2095" builtinId="9" hidden="1"/>
    <cellStyle name="Collegamento ipertestuale visitato" xfId="2096" builtinId="9" hidden="1"/>
    <cellStyle name="Collegamento ipertestuale visitato" xfId="2097" builtinId="9" hidden="1"/>
    <cellStyle name="Collegamento ipertestuale visitato" xfId="2098" builtinId="9" hidden="1"/>
    <cellStyle name="Collegamento ipertestuale visitato" xfId="2099" builtinId="9" hidden="1"/>
    <cellStyle name="Collegamento ipertestuale visitato" xfId="2100" builtinId="9" hidden="1"/>
    <cellStyle name="Collegamento ipertestuale visitato" xfId="2101" builtinId="9" hidden="1"/>
    <cellStyle name="Collegamento ipertestuale visitato" xfId="2102" builtinId="9" hidden="1"/>
    <cellStyle name="Collegamento ipertestuale visitato" xfId="2103" builtinId="9" hidden="1"/>
    <cellStyle name="Collegamento ipertestuale visitato" xfId="2104" builtinId="9" hidden="1"/>
    <cellStyle name="Collegamento ipertestuale visitato" xfId="2105" builtinId="9" hidden="1"/>
    <cellStyle name="Collegamento ipertestuale visitato" xfId="2106" builtinId="9" hidden="1"/>
    <cellStyle name="Collegamento ipertestuale visitato" xfId="2107" builtinId="9" hidden="1"/>
    <cellStyle name="Collegamento ipertestuale visitato" xfId="2108" builtinId="9" hidden="1"/>
    <cellStyle name="Collegamento ipertestuale visitato" xfId="2109" builtinId="9" hidden="1"/>
    <cellStyle name="Collegamento ipertestuale visitato" xfId="2110" builtinId="9" hidden="1"/>
    <cellStyle name="Collegamento ipertestuale visitato" xfId="2111" builtinId="9" hidden="1"/>
    <cellStyle name="Collegamento ipertestuale visitato" xfId="2112" builtinId="9" hidden="1"/>
    <cellStyle name="Collegamento ipertestuale visitato" xfId="2113" builtinId="9" hidden="1"/>
    <cellStyle name="Collegamento ipertestuale visitato" xfId="2114" builtinId="9" hidden="1"/>
    <cellStyle name="Collegamento ipertestuale visitato" xfId="2115" builtinId="9" hidden="1"/>
    <cellStyle name="Collegamento ipertestuale visitato" xfId="2116" builtinId="9" hidden="1"/>
    <cellStyle name="Collegamento ipertestuale visitato" xfId="2117" builtinId="9" hidden="1"/>
    <cellStyle name="Collegamento ipertestuale visitato" xfId="2118" builtinId="9" hidden="1"/>
    <cellStyle name="Collegamento ipertestuale visitato" xfId="2119" builtinId="9" hidden="1"/>
    <cellStyle name="Collegamento ipertestuale visitato" xfId="2120" builtinId="9" hidden="1"/>
    <cellStyle name="Collegamento ipertestuale visitato" xfId="2121" builtinId="9" hidden="1"/>
    <cellStyle name="Collegamento ipertestuale visitato" xfId="2122" builtinId="9" hidden="1"/>
    <cellStyle name="Collegamento ipertestuale visitato" xfId="2123" builtinId="9" hidden="1"/>
    <cellStyle name="Collegamento ipertestuale visitato" xfId="2124" builtinId="9" hidden="1"/>
    <cellStyle name="Collegamento ipertestuale visitato" xfId="2125" builtinId="9" hidden="1"/>
    <cellStyle name="Collegamento ipertestuale visitato" xfId="2126" builtinId="9" hidden="1"/>
    <cellStyle name="Collegamento ipertestuale visitato" xfId="2127" builtinId="9" hidden="1"/>
    <cellStyle name="Collegamento ipertestuale visitato" xfId="2128" builtinId="9" hidden="1"/>
    <cellStyle name="Collegamento ipertestuale visitato" xfId="2129" builtinId="9" hidden="1"/>
    <cellStyle name="Collegamento ipertestuale visitato" xfId="2130" builtinId="9" hidden="1"/>
    <cellStyle name="Collegamento ipertestuale visitato" xfId="2131" builtinId="9" hidden="1"/>
    <cellStyle name="Collegamento ipertestuale visitato" xfId="2132" builtinId="9" hidden="1"/>
    <cellStyle name="Collegamento ipertestuale visitato" xfId="2133" builtinId="9" hidden="1"/>
    <cellStyle name="Collegamento ipertestuale visitato" xfId="2134" builtinId="9" hidden="1"/>
    <cellStyle name="Collegamento ipertestuale visitato" xfId="2135" builtinId="9" hidden="1"/>
    <cellStyle name="Collegamento ipertestuale visitato" xfId="2136" builtinId="9" hidden="1"/>
    <cellStyle name="Collegamento ipertestuale visitato" xfId="2137" builtinId="9" hidden="1"/>
    <cellStyle name="Collegamento ipertestuale visitato" xfId="2138" builtinId="9" hidden="1"/>
    <cellStyle name="Collegamento ipertestuale visitato" xfId="2139" builtinId="9" hidden="1"/>
    <cellStyle name="Collegamento ipertestuale visitato" xfId="2140" builtinId="9" hidden="1"/>
    <cellStyle name="Collegamento ipertestuale visitato" xfId="2141" builtinId="9" hidden="1"/>
    <cellStyle name="Collegamento ipertestuale visitato" xfId="2142" builtinId="9" hidden="1"/>
    <cellStyle name="Collegamento ipertestuale visitato" xfId="2143" builtinId="9" hidden="1"/>
    <cellStyle name="Collegamento ipertestuale visitato" xfId="2144" builtinId="9" hidden="1"/>
    <cellStyle name="Collegamento ipertestuale visitato" xfId="2145" builtinId="9" hidden="1"/>
    <cellStyle name="Collegamento ipertestuale visitato" xfId="2146" builtinId="9" hidden="1"/>
    <cellStyle name="Collegamento ipertestuale visitato" xfId="2147" builtinId="9" hidden="1"/>
    <cellStyle name="Collegamento ipertestuale visitato" xfId="2148" builtinId="9" hidden="1"/>
    <cellStyle name="Collegamento ipertestuale visitato" xfId="2149" builtinId="9" hidden="1"/>
    <cellStyle name="Collegamento ipertestuale visitato" xfId="2150" builtinId="9" hidden="1"/>
    <cellStyle name="Collegamento ipertestuale visitato" xfId="2151" builtinId="9" hidden="1"/>
    <cellStyle name="Collegamento ipertestuale visitato" xfId="2152" builtinId="9" hidden="1"/>
    <cellStyle name="Collegamento ipertestuale visitato" xfId="2153" builtinId="9" hidden="1"/>
    <cellStyle name="Collegamento ipertestuale visitato" xfId="2154" builtinId="9" hidden="1"/>
    <cellStyle name="Collegamento ipertestuale visitato" xfId="2155" builtinId="9" hidden="1"/>
    <cellStyle name="Collegamento ipertestuale visitato" xfId="2156" builtinId="9" hidden="1"/>
    <cellStyle name="Collegamento ipertestuale visitato" xfId="2157" builtinId="9" hidden="1"/>
    <cellStyle name="Collegamento ipertestuale visitato" xfId="2158" builtinId="9" hidden="1"/>
    <cellStyle name="Collegamento ipertestuale visitato" xfId="2159" builtinId="9" hidden="1"/>
    <cellStyle name="Collegamento ipertestuale visitato" xfId="2160" builtinId="9" hidden="1"/>
    <cellStyle name="Collegamento ipertestuale visitato" xfId="2161" builtinId="9" hidden="1"/>
    <cellStyle name="Collegamento ipertestuale visitato" xfId="2162" builtinId="9" hidden="1"/>
    <cellStyle name="Collegamento ipertestuale visitato" xfId="2163" builtinId="9" hidden="1"/>
    <cellStyle name="Collegamento ipertestuale visitato" xfId="2164" builtinId="9" hidden="1"/>
    <cellStyle name="Collegamento ipertestuale visitato" xfId="2165" builtinId="9" hidden="1"/>
    <cellStyle name="Collegamento ipertestuale visitato" xfId="2166" builtinId="9" hidden="1"/>
    <cellStyle name="Collegamento ipertestuale visitato" xfId="2167" builtinId="9" hidden="1"/>
    <cellStyle name="Collegamento ipertestuale visitato" xfId="2168" builtinId="9" hidden="1"/>
    <cellStyle name="Collegamento ipertestuale visitato" xfId="2169" builtinId="9" hidden="1"/>
    <cellStyle name="Collegamento ipertestuale visitato" xfId="2170" builtinId="9" hidden="1"/>
    <cellStyle name="Collegamento ipertestuale visitato" xfId="2171" builtinId="9" hidden="1"/>
    <cellStyle name="Collegamento ipertestuale visitato" xfId="2172" builtinId="9" hidden="1"/>
    <cellStyle name="Collegamento ipertestuale visitato" xfId="2173" builtinId="9" hidden="1"/>
    <cellStyle name="Collegamento ipertestuale visitato" xfId="2174" builtinId="9" hidden="1"/>
    <cellStyle name="Collegamento ipertestuale visitato" xfId="2175" builtinId="9" hidden="1"/>
    <cellStyle name="Collegamento ipertestuale visitato" xfId="2176" builtinId="9" hidden="1"/>
    <cellStyle name="Collegamento ipertestuale visitato" xfId="2177" builtinId="9" hidden="1"/>
    <cellStyle name="Collegamento ipertestuale visitato" xfId="2178" builtinId="9" hidden="1"/>
    <cellStyle name="Collegamento ipertestuale visitato" xfId="2179" builtinId="9" hidden="1"/>
    <cellStyle name="Collegamento ipertestuale visitato" xfId="2180" builtinId="9" hidden="1"/>
    <cellStyle name="Collegamento ipertestuale visitato" xfId="2181" builtinId="9" hidden="1"/>
    <cellStyle name="Collegamento ipertestuale visitato" xfId="2182" builtinId="9" hidden="1"/>
    <cellStyle name="Collegamento ipertestuale visitato" xfId="2183" builtinId="9" hidden="1"/>
    <cellStyle name="Collegamento ipertestuale visitato" xfId="2184" builtinId="9" hidden="1"/>
    <cellStyle name="Collegamento ipertestuale visitato" xfId="2185" builtinId="9" hidden="1"/>
    <cellStyle name="Collegamento ipertestuale visitato" xfId="2186" builtinId="9" hidden="1"/>
    <cellStyle name="Collegamento ipertestuale visitato" xfId="2187" builtinId="9" hidden="1"/>
    <cellStyle name="Collegamento ipertestuale visitato" xfId="2188" builtinId="9" hidden="1"/>
    <cellStyle name="Collegamento ipertestuale visitato" xfId="2189" builtinId="9" hidden="1"/>
    <cellStyle name="Collegamento ipertestuale visitato" xfId="2190" builtinId="9" hidden="1"/>
    <cellStyle name="Collegamento ipertestuale visitato" xfId="2191" builtinId="9" hidden="1"/>
    <cellStyle name="Collegamento ipertestuale visitato" xfId="2192" builtinId="9" hidden="1"/>
    <cellStyle name="Collegamento ipertestuale visitato" xfId="2193" builtinId="9" hidden="1"/>
    <cellStyle name="Collegamento ipertestuale visitato" xfId="2194" builtinId="9" hidden="1"/>
    <cellStyle name="Collegamento ipertestuale visitato" xfId="2195" builtinId="9" hidden="1"/>
    <cellStyle name="Collegamento ipertestuale visitato" xfId="2196" builtinId="9" hidden="1"/>
    <cellStyle name="Collegamento ipertestuale visitato" xfId="2197" builtinId="9" hidden="1"/>
    <cellStyle name="Collegamento ipertestuale visitato" xfId="2198" builtinId="9" hidden="1"/>
    <cellStyle name="Collegamento ipertestuale visitato" xfId="2199" builtinId="9" hidden="1"/>
    <cellStyle name="Collegamento ipertestuale visitato" xfId="2200" builtinId="9" hidden="1"/>
    <cellStyle name="Collegamento ipertestuale visitato" xfId="2201" builtinId="9" hidden="1"/>
    <cellStyle name="Collegamento ipertestuale visitato" xfId="2202" builtinId="9" hidden="1"/>
    <cellStyle name="Collegamento ipertestuale visitato" xfId="2203" builtinId="9" hidden="1"/>
    <cellStyle name="Collegamento ipertestuale visitato" xfId="2204" builtinId="9" hidden="1"/>
    <cellStyle name="Collegamento ipertestuale visitato" xfId="2205" builtinId="9" hidden="1"/>
    <cellStyle name="Collegamento ipertestuale visitato" xfId="2206" builtinId="9" hidden="1"/>
    <cellStyle name="Collegamento ipertestuale visitato" xfId="2207" builtinId="9" hidden="1"/>
    <cellStyle name="Collegamento ipertestuale visitato" xfId="2208" builtinId="9" hidden="1"/>
    <cellStyle name="Collegamento ipertestuale visitato" xfId="2209" builtinId="9" hidden="1"/>
    <cellStyle name="Collegamento ipertestuale visitato" xfId="2210" builtinId="9" hidden="1"/>
    <cellStyle name="Collegamento ipertestuale visitato" xfId="2211" builtinId="9" hidden="1"/>
    <cellStyle name="Collegamento ipertestuale visitato" xfId="2212" builtinId="9" hidden="1"/>
    <cellStyle name="Collegamento ipertestuale visitato" xfId="2213" builtinId="9" hidden="1"/>
    <cellStyle name="Collegamento ipertestuale visitato" xfId="2214" builtinId="9" hidden="1"/>
    <cellStyle name="Collegamento ipertestuale visitato" xfId="2215" builtinId="9" hidden="1"/>
    <cellStyle name="Collegamento ipertestuale visitato" xfId="2216" builtinId="9" hidden="1"/>
    <cellStyle name="Collegamento ipertestuale visitato" xfId="2217" builtinId="9" hidden="1"/>
    <cellStyle name="Collegamento ipertestuale visitato" xfId="2218" builtinId="9" hidden="1"/>
    <cellStyle name="Collegamento ipertestuale visitato" xfId="2219" builtinId="9" hidden="1"/>
    <cellStyle name="Collegamento ipertestuale visitato" xfId="2220" builtinId="9" hidden="1"/>
    <cellStyle name="Collegamento ipertestuale visitato" xfId="2221" builtinId="9" hidden="1"/>
    <cellStyle name="Collegamento ipertestuale visitato" xfId="2222" builtinId="9" hidden="1"/>
    <cellStyle name="Collegamento ipertestuale visitato" xfId="2223" builtinId="9" hidden="1"/>
    <cellStyle name="Collegamento ipertestuale visitato" xfId="2224" builtinId="9" hidden="1"/>
    <cellStyle name="Collegamento ipertestuale visitato" xfId="2225" builtinId="9" hidden="1"/>
    <cellStyle name="Collegamento ipertestuale visitato" xfId="2226" builtinId="9" hidden="1"/>
    <cellStyle name="Collegamento ipertestuale visitato" xfId="2227" builtinId="9" hidden="1"/>
    <cellStyle name="Collegamento ipertestuale visitato" xfId="2228" builtinId="9" hidden="1"/>
    <cellStyle name="Collegamento ipertestuale visitato" xfId="2229" builtinId="9" hidden="1"/>
    <cellStyle name="Collegamento ipertestuale visitato" xfId="2230" builtinId="9" hidden="1"/>
    <cellStyle name="Collegamento ipertestuale visitato" xfId="2231" builtinId="9" hidden="1"/>
    <cellStyle name="Collegamento ipertestuale visitato" xfId="2232" builtinId="9" hidden="1"/>
    <cellStyle name="Collegamento ipertestuale visitato" xfId="2233" builtinId="9" hidden="1"/>
    <cellStyle name="Collegamento ipertestuale visitato" xfId="2234" builtinId="9" hidden="1"/>
    <cellStyle name="Collegamento ipertestuale visitato" xfId="2235" builtinId="9" hidden="1"/>
    <cellStyle name="Collegamento ipertestuale visitato" xfId="2236" builtinId="9" hidden="1"/>
    <cellStyle name="Collegamento ipertestuale visitato" xfId="2237" builtinId="9" hidden="1"/>
    <cellStyle name="Collegamento ipertestuale visitato" xfId="2238" builtinId="9" hidden="1"/>
    <cellStyle name="Collegamento ipertestuale visitato" xfId="2239" builtinId="9" hidden="1"/>
    <cellStyle name="Collegamento ipertestuale visitato" xfId="2240" builtinId="9" hidden="1"/>
    <cellStyle name="Collegamento ipertestuale visitato" xfId="2241" builtinId="9" hidden="1"/>
    <cellStyle name="Collegamento ipertestuale visitato" xfId="2242" builtinId="9" hidden="1"/>
    <cellStyle name="Collegamento ipertestuale visitato" xfId="2243" builtinId="9" hidden="1"/>
    <cellStyle name="Collegamento ipertestuale visitato" xfId="2244" builtinId="9" hidden="1"/>
    <cellStyle name="Collegamento ipertestuale visitato" xfId="2245" builtinId="9" hidden="1"/>
    <cellStyle name="Collegamento ipertestuale visitato" xfId="2246" builtinId="9" hidden="1"/>
    <cellStyle name="Collegamento ipertestuale visitato" xfId="2247" builtinId="9" hidden="1"/>
    <cellStyle name="Collegamento ipertestuale visitato" xfId="2248" builtinId="9" hidden="1"/>
    <cellStyle name="Collegamento ipertestuale visitato" xfId="2249" builtinId="9" hidden="1"/>
    <cellStyle name="Collegamento ipertestuale visitato" xfId="2250" builtinId="9" hidden="1"/>
    <cellStyle name="Collegamento ipertestuale visitato" xfId="2251" builtinId="9" hidden="1"/>
    <cellStyle name="Collegamento ipertestuale visitato" xfId="2252" builtinId="9" hidden="1"/>
    <cellStyle name="Collegamento ipertestuale visitato" xfId="2253" builtinId="9" hidden="1"/>
    <cellStyle name="Collegamento ipertestuale visitato" xfId="2254" builtinId="9" hidden="1"/>
    <cellStyle name="Collegamento ipertestuale visitato" xfId="2255" builtinId="9" hidden="1"/>
    <cellStyle name="Collegamento ipertestuale visitato" xfId="2256" builtinId="9" hidden="1"/>
    <cellStyle name="Collegamento ipertestuale visitato" xfId="2257" builtinId="9" hidden="1"/>
    <cellStyle name="Collegamento ipertestuale visitato" xfId="2258" builtinId="9" hidden="1"/>
    <cellStyle name="Collegamento ipertestuale visitato" xfId="2259" builtinId="9" hidden="1"/>
    <cellStyle name="Collegamento ipertestuale visitato" xfId="2260" builtinId="9" hidden="1"/>
    <cellStyle name="Collegamento ipertestuale visitato" xfId="2261" builtinId="9" hidden="1"/>
    <cellStyle name="Collegamento ipertestuale visitato" xfId="2262" builtinId="9" hidden="1"/>
    <cellStyle name="Collegamento ipertestuale visitato" xfId="2263" builtinId="9" hidden="1"/>
    <cellStyle name="Collegamento ipertestuale visitato" xfId="2264" builtinId="9" hidden="1"/>
    <cellStyle name="Collegamento ipertestuale visitato" xfId="2265" builtinId="9" hidden="1"/>
    <cellStyle name="Collegamento ipertestuale visitato" xfId="2266" builtinId="9" hidden="1"/>
    <cellStyle name="Collegamento ipertestuale visitato" xfId="2267" builtinId="9" hidden="1"/>
    <cellStyle name="Collegamento ipertestuale visitato" xfId="2268" builtinId="9" hidden="1"/>
    <cellStyle name="Collegamento ipertestuale visitato" xfId="2269" builtinId="9" hidden="1"/>
    <cellStyle name="Collegamento ipertestuale visitato" xfId="2270" builtinId="9" hidden="1"/>
    <cellStyle name="Collegamento ipertestuale visitato" xfId="2271" builtinId="9" hidden="1"/>
    <cellStyle name="Collegamento ipertestuale visitato" xfId="2272" builtinId="9" hidden="1"/>
    <cellStyle name="Collegamento ipertestuale visitato" xfId="2273" builtinId="9" hidden="1"/>
    <cellStyle name="Collegamento ipertestuale visitato" xfId="2274" builtinId="9" hidden="1"/>
    <cellStyle name="Collegamento ipertestuale visitato" xfId="2275" builtinId="9" hidden="1"/>
    <cellStyle name="Collegamento ipertestuale visitato" xfId="2276" builtinId="9" hidden="1"/>
    <cellStyle name="Collegamento ipertestuale visitato" xfId="2277" builtinId="9" hidden="1"/>
    <cellStyle name="Collegamento ipertestuale visitato" xfId="2278" builtinId="9" hidden="1"/>
    <cellStyle name="Collegamento ipertestuale visitato" xfId="2279" builtinId="9" hidden="1"/>
    <cellStyle name="Collegamento ipertestuale visitato" xfId="2280" builtinId="9" hidden="1"/>
    <cellStyle name="Collegamento ipertestuale visitato" xfId="2281" builtinId="9" hidden="1"/>
    <cellStyle name="Collegamento ipertestuale visitato" xfId="2282" builtinId="9" hidden="1"/>
    <cellStyle name="Collegamento ipertestuale visitato" xfId="2283" builtinId="9" hidden="1"/>
    <cellStyle name="Collegamento ipertestuale visitato" xfId="2284" builtinId="9" hidden="1"/>
    <cellStyle name="Collegamento ipertestuale visitato" xfId="2285" builtinId="9" hidden="1"/>
    <cellStyle name="Collegamento ipertestuale visitato" xfId="2286" builtinId="9" hidden="1"/>
    <cellStyle name="Collegamento ipertestuale visitato" xfId="2287" builtinId="9" hidden="1"/>
    <cellStyle name="Collegamento ipertestuale visitato" xfId="2288" builtinId="9" hidden="1"/>
    <cellStyle name="Collegamento ipertestuale visitato" xfId="2289" builtinId="9" hidden="1"/>
    <cellStyle name="Collegamento ipertestuale visitato" xfId="2290" builtinId="9" hidden="1"/>
    <cellStyle name="Collegamento ipertestuale visitato" xfId="2291" builtinId="9" hidden="1"/>
    <cellStyle name="Collegamento ipertestuale visitato" xfId="2292" builtinId="9" hidden="1"/>
    <cellStyle name="Collegamento ipertestuale visitato" xfId="2293" builtinId="9" hidden="1"/>
    <cellStyle name="Collegamento ipertestuale visitato" xfId="2294" builtinId="9" hidden="1"/>
    <cellStyle name="Collegamento ipertestuale visitato" xfId="2295" builtinId="9" hidden="1"/>
    <cellStyle name="Collegamento ipertestuale visitato" xfId="2296" builtinId="9" hidden="1"/>
    <cellStyle name="Collegamento ipertestuale visitato" xfId="2297" builtinId="9" hidden="1"/>
    <cellStyle name="Collegamento ipertestuale visitato" xfId="2298" builtinId="9" hidden="1"/>
    <cellStyle name="Collegamento ipertestuale visitato" xfId="2299" builtinId="9" hidden="1"/>
    <cellStyle name="Collegamento ipertestuale visitato" xfId="2300" builtinId="9" hidden="1"/>
    <cellStyle name="Collegamento ipertestuale visitato" xfId="2301" builtinId="9" hidden="1"/>
    <cellStyle name="Collegamento ipertestuale visitato" xfId="2302" builtinId="9" hidden="1"/>
    <cellStyle name="Collegamento ipertestuale visitato" xfId="2303" builtinId="9" hidden="1"/>
    <cellStyle name="Collegamento ipertestuale visitato" xfId="2304" builtinId="9" hidden="1"/>
    <cellStyle name="Collegamento ipertestuale visitato" xfId="2305" builtinId="9" hidden="1"/>
    <cellStyle name="Collegamento ipertestuale visitato" xfId="2306" builtinId="9" hidden="1"/>
    <cellStyle name="Collegamento ipertestuale visitato" xfId="2307" builtinId="9" hidden="1"/>
    <cellStyle name="Collegamento ipertestuale visitato" xfId="2308" builtinId="9" hidden="1"/>
    <cellStyle name="Collegamento ipertestuale visitato" xfId="2309" builtinId="9" hidden="1"/>
    <cellStyle name="Collegamento ipertestuale visitato" xfId="2310" builtinId="9" hidden="1"/>
    <cellStyle name="Collegamento ipertestuale visitato" xfId="2311" builtinId="9" hidden="1"/>
    <cellStyle name="Collegamento ipertestuale visitato" xfId="2312" builtinId="9" hidden="1"/>
    <cellStyle name="Collegamento ipertestuale visitato" xfId="2313" builtinId="9" hidden="1"/>
    <cellStyle name="Collegamento ipertestuale visitato" xfId="2314" builtinId="9" hidden="1"/>
    <cellStyle name="Collegamento ipertestuale visitato" xfId="2315" builtinId="9" hidden="1"/>
    <cellStyle name="Collegamento ipertestuale visitato" xfId="2316" builtinId="9" hidden="1"/>
    <cellStyle name="Collegamento ipertestuale visitato" xfId="2317" builtinId="9" hidden="1"/>
    <cellStyle name="Collegamento ipertestuale visitato" xfId="2318" builtinId="9" hidden="1"/>
    <cellStyle name="Collegamento ipertestuale visitato" xfId="2319" builtinId="9" hidden="1"/>
    <cellStyle name="Collegamento ipertestuale visitato" xfId="2320" builtinId="9" hidden="1"/>
    <cellStyle name="Collegamento ipertestuale visitato" xfId="2321" builtinId="9" hidden="1"/>
    <cellStyle name="Collegamento ipertestuale visitato" xfId="2322" builtinId="9" hidden="1"/>
    <cellStyle name="Collegamento ipertestuale visitato" xfId="2323" builtinId="9" hidden="1"/>
    <cellStyle name="Collegamento ipertestuale visitato" xfId="2324" builtinId="9" hidden="1"/>
    <cellStyle name="Collegamento ipertestuale visitato" xfId="2325" builtinId="9" hidden="1"/>
    <cellStyle name="Collegamento ipertestuale visitato" xfId="2326" builtinId="9" hidden="1"/>
    <cellStyle name="Collegamento ipertestuale visitato" xfId="2327" builtinId="9" hidden="1"/>
    <cellStyle name="Collegamento ipertestuale visitato" xfId="2328" builtinId="9" hidden="1"/>
    <cellStyle name="Collegamento ipertestuale visitato" xfId="2329" builtinId="9" hidden="1"/>
    <cellStyle name="Collegamento ipertestuale visitato" xfId="2330" builtinId="9" hidden="1"/>
    <cellStyle name="Collegamento ipertestuale visitato" xfId="2331" builtinId="9" hidden="1"/>
    <cellStyle name="Collegamento ipertestuale visitato" xfId="2332" builtinId="9" hidden="1"/>
    <cellStyle name="Collegamento ipertestuale visitato" xfId="2333" builtinId="9" hidden="1"/>
    <cellStyle name="Collegamento ipertestuale visitato" xfId="2334" builtinId="9" hidden="1"/>
    <cellStyle name="Collegamento ipertestuale visitato" xfId="2335" builtinId="9" hidden="1"/>
    <cellStyle name="Collegamento ipertestuale visitato" xfId="2336" builtinId="9" hidden="1"/>
    <cellStyle name="Collegamento ipertestuale visitato" xfId="2337" builtinId="9" hidden="1"/>
    <cellStyle name="Collegamento ipertestuale visitato" xfId="2338" builtinId="9" hidden="1"/>
    <cellStyle name="Collegamento ipertestuale visitato" xfId="2339" builtinId="9" hidden="1"/>
    <cellStyle name="Collegamento ipertestuale visitato" xfId="2340" builtinId="9" hidden="1"/>
    <cellStyle name="Collegamento ipertestuale visitato" xfId="2341" builtinId="9" hidden="1"/>
    <cellStyle name="Collegamento ipertestuale visitato" xfId="2342" builtinId="9" hidden="1"/>
    <cellStyle name="Collegamento ipertestuale visitato" xfId="2343" builtinId="9" hidden="1"/>
    <cellStyle name="Collegamento ipertestuale visitato" xfId="2344" builtinId="9" hidden="1"/>
    <cellStyle name="Collegamento ipertestuale visitato" xfId="2345" builtinId="9" hidden="1"/>
    <cellStyle name="Collegamento ipertestuale visitato" xfId="2346" builtinId="9" hidden="1"/>
    <cellStyle name="Collegamento ipertestuale visitato" xfId="2347" builtinId="9" hidden="1"/>
    <cellStyle name="Collegamento ipertestuale visitato" xfId="2348" builtinId="9" hidden="1"/>
    <cellStyle name="Collegamento ipertestuale visitato" xfId="2349" builtinId="9" hidden="1"/>
    <cellStyle name="Collegamento ipertestuale visitato" xfId="2350" builtinId="9" hidden="1"/>
    <cellStyle name="Collegamento ipertestuale visitato" xfId="2351" builtinId="9" hidden="1"/>
    <cellStyle name="Collegamento ipertestuale visitato" xfId="2352" builtinId="9" hidden="1"/>
    <cellStyle name="Collegamento ipertestuale visitato" xfId="2353" builtinId="9" hidden="1"/>
    <cellStyle name="Collegamento ipertestuale visitato" xfId="2354" builtinId="9" hidden="1"/>
    <cellStyle name="Collegamento ipertestuale visitato" xfId="2355" builtinId="9" hidden="1"/>
    <cellStyle name="Collegamento ipertestuale visitato" xfId="2356" builtinId="9" hidden="1"/>
    <cellStyle name="Collegamento ipertestuale visitato" xfId="2357" builtinId="9" hidden="1"/>
    <cellStyle name="Collegamento ipertestuale visitato" xfId="2358" builtinId="9" hidden="1"/>
    <cellStyle name="Collegamento ipertestuale visitato" xfId="2359" builtinId="9" hidden="1"/>
    <cellStyle name="Collegamento ipertestuale visitato" xfId="2360" builtinId="9" hidden="1"/>
    <cellStyle name="Collegamento ipertestuale visitato" xfId="2361" builtinId="9" hidden="1"/>
    <cellStyle name="Collegamento ipertestuale visitato" xfId="2362" builtinId="9" hidden="1"/>
    <cellStyle name="Collegamento ipertestuale visitato" xfId="2363" builtinId="9" hidden="1"/>
    <cellStyle name="Collegamento ipertestuale visitato" xfId="2364" builtinId="9" hidden="1"/>
    <cellStyle name="Collegamento ipertestuale visitato" xfId="2365" builtinId="9" hidden="1"/>
    <cellStyle name="Collegamento ipertestuale visitato" xfId="2366" builtinId="9" hidden="1"/>
    <cellStyle name="Collegamento ipertestuale visitato" xfId="2367" builtinId="9" hidden="1"/>
    <cellStyle name="Collegamento ipertestuale visitato" xfId="2368" builtinId="9" hidden="1"/>
    <cellStyle name="Collegamento ipertestuale visitato" xfId="2369" builtinId="9" hidden="1"/>
    <cellStyle name="Collegamento ipertestuale visitato" xfId="2370" builtinId="9" hidden="1"/>
    <cellStyle name="Collegamento ipertestuale visitato" xfId="2371" builtinId="9" hidden="1"/>
    <cellStyle name="Collegamento ipertestuale visitato" xfId="2372" builtinId="9" hidden="1"/>
    <cellStyle name="Collegamento ipertestuale visitato" xfId="2373" builtinId="9" hidden="1"/>
    <cellStyle name="Collegamento ipertestuale visitato" xfId="2374" builtinId="9" hidden="1"/>
    <cellStyle name="Collegamento ipertestuale visitato" xfId="2375" builtinId="9" hidden="1"/>
    <cellStyle name="Collegamento ipertestuale visitato" xfId="2376" builtinId="9" hidden="1"/>
    <cellStyle name="Collegamento ipertestuale visitato" xfId="2377" builtinId="9" hidden="1"/>
    <cellStyle name="Collegamento ipertestuale visitato" xfId="2378" builtinId="9" hidden="1"/>
    <cellStyle name="Collegamento ipertestuale visitato" xfId="2379" builtinId="9" hidden="1"/>
    <cellStyle name="Collegamento ipertestuale visitato" xfId="2380" builtinId="9" hidden="1"/>
    <cellStyle name="Collegamento ipertestuale visitato" xfId="2381" builtinId="9" hidden="1"/>
    <cellStyle name="Collegamento ipertestuale visitato" xfId="2382" builtinId="9" hidden="1"/>
    <cellStyle name="Collegamento ipertestuale visitato" xfId="2383" builtinId="9" hidden="1"/>
    <cellStyle name="Collegamento ipertestuale visitato" xfId="2384" builtinId="9" hidden="1"/>
    <cellStyle name="Collegamento ipertestuale visitato" xfId="2385" builtinId="9" hidden="1"/>
    <cellStyle name="Collegamento ipertestuale visitato" xfId="2386" builtinId="9" hidden="1"/>
    <cellStyle name="Collegamento ipertestuale visitato" xfId="2387" builtinId="9" hidden="1"/>
    <cellStyle name="Collegamento ipertestuale visitato" xfId="2388" builtinId="9" hidden="1"/>
    <cellStyle name="Collegamento ipertestuale visitato" xfId="2389" builtinId="9" hidden="1"/>
    <cellStyle name="Collegamento ipertestuale visitato" xfId="2390" builtinId="9" hidden="1"/>
    <cellStyle name="Collegamento ipertestuale visitato" xfId="2391" builtinId="9" hidden="1"/>
    <cellStyle name="Collegamento ipertestuale visitato" xfId="2392" builtinId="9" hidden="1"/>
    <cellStyle name="Collegamento ipertestuale visitato" xfId="2393" builtinId="9" hidden="1"/>
    <cellStyle name="Collegamento ipertestuale visitato" xfId="2394" builtinId="9" hidden="1"/>
    <cellStyle name="Collegamento ipertestuale visitato" xfId="2395" builtinId="9" hidden="1"/>
    <cellStyle name="Collegamento ipertestuale visitato" xfId="2396" builtinId="9" hidden="1"/>
    <cellStyle name="Collegamento ipertestuale visitato" xfId="2397" builtinId="9" hidden="1"/>
    <cellStyle name="Collegamento ipertestuale visitato" xfId="2398" builtinId="9" hidden="1"/>
    <cellStyle name="Collegamento ipertestuale visitato" xfId="2399" builtinId="9" hidden="1"/>
    <cellStyle name="Collegamento ipertestuale visitato" xfId="2400" builtinId="9" hidden="1"/>
    <cellStyle name="Collegamento ipertestuale visitato" xfId="2401" builtinId="9" hidden="1"/>
    <cellStyle name="Collegamento ipertestuale visitato" xfId="2402" builtinId="9" hidden="1"/>
    <cellStyle name="Collegamento ipertestuale visitato" xfId="2403" builtinId="9" hidden="1"/>
    <cellStyle name="Collegamento ipertestuale visitato" xfId="2404" builtinId="9" hidden="1"/>
    <cellStyle name="Collegamento ipertestuale visitato" xfId="2405" builtinId="9" hidden="1"/>
    <cellStyle name="Collegamento ipertestuale visitato" xfId="2406" builtinId="9" hidden="1"/>
    <cellStyle name="Collegamento ipertestuale visitato" xfId="2407" builtinId="9" hidden="1"/>
    <cellStyle name="Collegamento ipertestuale visitato" xfId="2408" builtinId="9" hidden="1"/>
    <cellStyle name="Collegamento ipertestuale visitato" xfId="2409" builtinId="9" hidden="1"/>
    <cellStyle name="Collegamento ipertestuale visitato" xfId="2410" builtinId="9" hidden="1"/>
    <cellStyle name="Collegamento ipertestuale visitato" xfId="2411" builtinId="9" hidden="1"/>
    <cellStyle name="Collegamento ipertestuale visitato" xfId="2412" builtinId="9" hidden="1"/>
    <cellStyle name="Collegamento ipertestuale visitato" xfId="2413" builtinId="9" hidden="1"/>
    <cellStyle name="Collegamento ipertestuale visitato" xfId="2414" builtinId="9" hidden="1"/>
    <cellStyle name="Collegamento ipertestuale visitato" xfId="2415" builtinId="9" hidden="1"/>
    <cellStyle name="Collegamento ipertestuale visitato" xfId="2416" builtinId="9" hidden="1"/>
    <cellStyle name="Collegamento ipertestuale visitato" xfId="2417" builtinId="9" hidden="1"/>
    <cellStyle name="Collegamento ipertestuale visitato" xfId="2418" builtinId="9" hidden="1"/>
    <cellStyle name="Collegamento ipertestuale visitato" xfId="2419" builtinId="9" hidden="1"/>
    <cellStyle name="Collegamento ipertestuale visitato" xfId="2420" builtinId="9" hidden="1"/>
    <cellStyle name="Collegamento ipertestuale visitato" xfId="2421" builtinId="9" hidden="1"/>
    <cellStyle name="Collegamento ipertestuale visitato" xfId="2422" builtinId="9" hidden="1"/>
    <cellStyle name="Collegamento ipertestuale visitato" xfId="2423" builtinId="9" hidden="1"/>
    <cellStyle name="Collegamento ipertestuale visitato" xfId="2424" builtinId="9" hidden="1"/>
    <cellStyle name="Collegamento ipertestuale visitato" xfId="2425" builtinId="9" hidden="1"/>
    <cellStyle name="Collegamento ipertestuale visitato" xfId="2426" builtinId="9" hidden="1"/>
    <cellStyle name="Collegamento ipertestuale visitato" xfId="2427" builtinId="9" hidden="1"/>
    <cellStyle name="Collegamento ipertestuale visitato" xfId="2428" builtinId="9" hidden="1"/>
    <cellStyle name="Collegamento ipertestuale visitato" xfId="2429" builtinId="9" hidden="1"/>
    <cellStyle name="Collegamento ipertestuale visitato" xfId="2430" builtinId="9" hidden="1"/>
    <cellStyle name="Collegamento ipertestuale visitato" xfId="2431" builtinId="9" hidden="1"/>
    <cellStyle name="Collegamento ipertestuale visitato" xfId="2432" builtinId="9" hidden="1"/>
    <cellStyle name="Collegamento ipertestuale visitato" xfId="2433" builtinId="9" hidden="1"/>
    <cellStyle name="Collegamento ipertestuale visitato" xfId="2434" builtinId="9" hidden="1"/>
    <cellStyle name="Collegamento ipertestuale visitato" xfId="2435" builtinId="9" hidden="1"/>
    <cellStyle name="Collegamento ipertestuale visitato" xfId="2436" builtinId="9" hidden="1"/>
    <cellStyle name="Collegamento ipertestuale visitato" xfId="2437" builtinId="9" hidden="1"/>
    <cellStyle name="Collegamento ipertestuale visitato" xfId="2438" builtinId="9" hidden="1"/>
    <cellStyle name="Collegamento ipertestuale visitato" xfId="2439" builtinId="9" hidden="1"/>
    <cellStyle name="Collegamento ipertestuale visitato" xfId="2440" builtinId="9" hidden="1"/>
    <cellStyle name="Collegamento ipertestuale visitato" xfId="2441" builtinId="9" hidden="1"/>
    <cellStyle name="Collegamento ipertestuale visitato" xfId="2442" builtinId="9" hidden="1"/>
    <cellStyle name="Collegamento ipertestuale visitato" xfId="2443" builtinId="9" hidden="1"/>
    <cellStyle name="Collegamento ipertestuale visitato" xfId="2444" builtinId="9" hidden="1"/>
    <cellStyle name="Collegamento ipertestuale visitato" xfId="2445" builtinId="9" hidden="1"/>
    <cellStyle name="Collegamento ipertestuale visitato" xfId="2446" builtinId="9" hidden="1"/>
    <cellStyle name="Collegamento ipertestuale visitato" xfId="2447" builtinId="9" hidden="1"/>
    <cellStyle name="Collegamento ipertestuale visitato" xfId="2448" builtinId="9" hidden="1"/>
    <cellStyle name="Collegamento ipertestuale visitato" xfId="2449" builtinId="9" hidden="1"/>
    <cellStyle name="Collegamento ipertestuale visitato" xfId="2450" builtinId="9" hidden="1"/>
    <cellStyle name="Collegamento ipertestuale visitato" xfId="2451" builtinId="9" hidden="1"/>
    <cellStyle name="Collegamento ipertestuale visitato" xfId="2452" builtinId="9" hidden="1"/>
    <cellStyle name="Collegamento ipertestuale visitato" xfId="2453" builtinId="9" hidden="1"/>
    <cellStyle name="Collegamento ipertestuale visitato" xfId="2454" builtinId="9" hidden="1"/>
    <cellStyle name="Collegamento ipertestuale visitato" xfId="2455" builtinId="9" hidden="1"/>
    <cellStyle name="Collegamento ipertestuale visitato" xfId="2456" builtinId="9" hidden="1"/>
    <cellStyle name="Collegamento ipertestuale visitato" xfId="2457" builtinId="9" hidden="1"/>
    <cellStyle name="Collegamento ipertestuale visitato" xfId="2458" builtinId="9" hidden="1"/>
    <cellStyle name="Collegamento ipertestuale visitato" xfId="2459" builtinId="9" hidden="1"/>
    <cellStyle name="Collegamento ipertestuale visitato" xfId="2460" builtinId="9" hidden="1"/>
    <cellStyle name="Collegamento ipertestuale visitato" xfId="2461" builtinId="9" hidden="1"/>
    <cellStyle name="Collegamento ipertestuale visitato" xfId="2462" builtinId="9" hidden="1"/>
    <cellStyle name="Collegamento ipertestuale visitato" xfId="2463" builtinId="9" hidden="1"/>
    <cellStyle name="Collegamento ipertestuale visitato" xfId="2464" builtinId="9" hidden="1"/>
    <cellStyle name="Collegamento ipertestuale visitato" xfId="2465" builtinId="9" hidden="1"/>
    <cellStyle name="Collegamento ipertestuale visitato" xfId="2466" builtinId="9" hidden="1"/>
    <cellStyle name="Collegamento ipertestuale visitato" xfId="2467" builtinId="9" hidden="1"/>
    <cellStyle name="Collegamento ipertestuale visitato" xfId="2468" builtinId="9" hidden="1"/>
    <cellStyle name="Collegamento ipertestuale visitato" xfId="2469" builtinId="9" hidden="1"/>
    <cellStyle name="Collegamento ipertestuale visitato" xfId="2470" builtinId="9" hidden="1"/>
    <cellStyle name="Collegamento ipertestuale visitato" xfId="2471" builtinId="9" hidden="1"/>
    <cellStyle name="Collegamento ipertestuale visitato" xfId="2472" builtinId="9" hidden="1"/>
    <cellStyle name="Collegamento ipertestuale visitato" xfId="2473" builtinId="9" hidden="1"/>
    <cellStyle name="Collegamento ipertestuale visitato" xfId="2474" builtinId="9" hidden="1"/>
    <cellStyle name="Collegamento ipertestuale visitato" xfId="2475" builtinId="9" hidden="1"/>
    <cellStyle name="Collegamento ipertestuale visitato" xfId="2476" builtinId="9" hidden="1"/>
    <cellStyle name="Collegamento ipertestuale visitato" xfId="2477" builtinId="9" hidden="1"/>
    <cellStyle name="Collegamento ipertestuale visitato" xfId="2478" builtinId="9" hidden="1"/>
    <cellStyle name="Collegamento ipertestuale visitato" xfId="2479" builtinId="9" hidden="1"/>
    <cellStyle name="Collegamento ipertestuale visitato" xfId="2480" builtinId="9" hidden="1"/>
    <cellStyle name="Collegamento ipertestuale visitato" xfId="2481" builtinId="9" hidden="1"/>
    <cellStyle name="Collegamento ipertestuale visitato" xfId="2482" builtinId="9" hidden="1"/>
    <cellStyle name="Collegamento ipertestuale visitato" xfId="2483" builtinId="9" hidden="1"/>
    <cellStyle name="Collegamento ipertestuale visitato" xfId="2484" builtinId="9" hidden="1"/>
    <cellStyle name="Collegamento ipertestuale visitato" xfId="2485" builtinId="9" hidden="1"/>
    <cellStyle name="Collegamento ipertestuale visitato" xfId="2486" builtinId="9" hidden="1"/>
    <cellStyle name="Collegamento ipertestuale visitato" xfId="2487" builtinId="9" hidden="1"/>
    <cellStyle name="Collegamento ipertestuale visitato" xfId="2488" builtinId="9" hidden="1"/>
    <cellStyle name="Collegamento ipertestuale visitato" xfId="2489" builtinId="9" hidden="1"/>
    <cellStyle name="Collegamento ipertestuale visitato" xfId="2490" builtinId="9" hidden="1"/>
    <cellStyle name="Collegamento ipertestuale visitato" xfId="2491" builtinId="9" hidden="1"/>
    <cellStyle name="Collegamento ipertestuale visitato" xfId="2492" builtinId="9" hidden="1"/>
    <cellStyle name="Collegamento ipertestuale visitato" xfId="2493" builtinId="9" hidden="1"/>
    <cellStyle name="Collegamento ipertestuale visitato" xfId="2494" builtinId="9" hidden="1"/>
    <cellStyle name="Collegamento ipertestuale visitato" xfId="2495" builtinId="9" hidden="1"/>
    <cellStyle name="Collegamento ipertestuale visitato" xfId="2496" builtinId="9" hidden="1"/>
    <cellStyle name="Collegamento ipertestuale visitato" xfId="2497" builtinId="9" hidden="1"/>
    <cellStyle name="Collegamento ipertestuale visitato" xfId="2498" builtinId="9" hidden="1"/>
    <cellStyle name="Collegamento ipertestuale visitato" xfId="2499" builtinId="9" hidden="1"/>
    <cellStyle name="Collegamento ipertestuale visitato" xfId="2500" builtinId="9" hidden="1"/>
    <cellStyle name="Collegamento ipertestuale visitato" xfId="2501" builtinId="9" hidden="1"/>
    <cellStyle name="Collegamento ipertestuale visitato" xfId="2502" builtinId="9" hidden="1"/>
    <cellStyle name="Collegamento ipertestuale visitato" xfId="2503" builtinId="9" hidden="1"/>
    <cellStyle name="Collegamento ipertestuale visitato" xfId="2504" builtinId="9" hidden="1"/>
    <cellStyle name="Collegamento ipertestuale visitato" xfId="2505" builtinId="9" hidden="1"/>
    <cellStyle name="Collegamento ipertestuale visitato" xfId="2506" builtinId="9" hidden="1"/>
    <cellStyle name="Collegamento ipertestuale visitato" xfId="2507" builtinId="9" hidden="1"/>
    <cellStyle name="Collegamento ipertestuale visitato" xfId="2508" builtinId="9" hidden="1"/>
    <cellStyle name="Collegamento ipertestuale visitato" xfId="2509" builtinId="9" hidden="1"/>
    <cellStyle name="Collegamento ipertestuale visitato" xfId="2510" builtinId="9" hidden="1"/>
    <cellStyle name="Collegamento ipertestuale visitato" xfId="2511" builtinId="9" hidden="1"/>
    <cellStyle name="Collegamento ipertestuale visitato" xfId="2512" builtinId="9" hidden="1"/>
    <cellStyle name="Collegamento ipertestuale visitato" xfId="2513" builtinId="9" hidden="1"/>
    <cellStyle name="Collegamento ipertestuale visitato" xfId="2514" builtinId="9" hidden="1"/>
    <cellStyle name="Collegamento ipertestuale visitato" xfId="2515" builtinId="9" hidden="1"/>
    <cellStyle name="Collegamento ipertestuale visitato" xfId="2516" builtinId="9" hidden="1"/>
    <cellStyle name="Collegamento ipertestuale visitato" xfId="2517" builtinId="9" hidden="1"/>
    <cellStyle name="Collegamento ipertestuale visitato" xfId="2518" builtinId="9" hidden="1"/>
    <cellStyle name="Collegamento ipertestuale visitato" xfId="2519" builtinId="9" hidden="1"/>
    <cellStyle name="Collegamento ipertestuale visitato" xfId="2520" builtinId="9" hidden="1"/>
    <cellStyle name="Collegamento ipertestuale visitato" xfId="2521" builtinId="9" hidden="1"/>
    <cellStyle name="Collegamento ipertestuale visitato" xfId="2522" builtinId="9" hidden="1"/>
    <cellStyle name="Collegamento ipertestuale visitato" xfId="2523" builtinId="9" hidden="1"/>
    <cellStyle name="Collegamento ipertestuale visitato" xfId="2524" builtinId="9" hidden="1"/>
    <cellStyle name="Collegamento ipertestuale visitato" xfId="2525" builtinId="9" hidden="1"/>
    <cellStyle name="Collegamento ipertestuale visitato" xfId="2526" builtinId="9" hidden="1"/>
    <cellStyle name="Collegamento ipertestuale visitato" xfId="2527" builtinId="9" hidden="1"/>
    <cellStyle name="Collegamento ipertestuale visitato" xfId="2528" builtinId="9" hidden="1"/>
    <cellStyle name="Collegamento ipertestuale visitato" xfId="2529" builtinId="9" hidden="1"/>
    <cellStyle name="Collegamento ipertestuale visitato" xfId="2530" builtinId="9" hidden="1"/>
    <cellStyle name="Collegamento ipertestuale visitato" xfId="2531" builtinId="9" hidden="1"/>
    <cellStyle name="Collegamento ipertestuale visitato" xfId="2532" builtinId="9" hidden="1"/>
    <cellStyle name="Collegamento ipertestuale visitato" xfId="2533" builtinId="9" hidden="1"/>
    <cellStyle name="Collegamento ipertestuale visitato" xfId="2534" builtinId="9" hidden="1"/>
    <cellStyle name="Collegamento ipertestuale visitato" xfId="2535" builtinId="9" hidden="1"/>
    <cellStyle name="Collegamento ipertestuale visitato" xfId="2536" builtinId="9" hidden="1"/>
    <cellStyle name="Collegamento ipertestuale visitato" xfId="2537" builtinId="9" hidden="1"/>
    <cellStyle name="Collegamento ipertestuale visitato" xfId="2538" builtinId="9" hidden="1"/>
    <cellStyle name="Collegamento ipertestuale visitato" xfId="2539" builtinId="9" hidden="1"/>
    <cellStyle name="Collegamento ipertestuale visitato" xfId="2540" builtinId="9" hidden="1"/>
    <cellStyle name="Collegamento ipertestuale visitato" xfId="2541" builtinId="9" hidden="1"/>
    <cellStyle name="Collegamento ipertestuale visitato" xfId="2542" builtinId="9" hidden="1"/>
    <cellStyle name="Collegamento ipertestuale visitato" xfId="2543" builtinId="9" hidden="1"/>
    <cellStyle name="Collegamento ipertestuale visitato" xfId="2544" builtinId="9" hidden="1"/>
    <cellStyle name="Collegamento ipertestuale visitato" xfId="2545" builtinId="9" hidden="1"/>
    <cellStyle name="Collegamento ipertestuale visitato" xfId="2546" builtinId="9" hidden="1"/>
    <cellStyle name="Collegamento ipertestuale visitato" xfId="2547" builtinId="9" hidden="1"/>
    <cellStyle name="Collegamento ipertestuale visitato" xfId="2548" builtinId="9" hidden="1"/>
    <cellStyle name="Collegamento ipertestuale visitato" xfId="2549" builtinId="9" hidden="1"/>
    <cellStyle name="Collegamento ipertestuale visitato" xfId="2550" builtinId="9" hidden="1"/>
    <cellStyle name="Collegamento ipertestuale visitato" xfId="2551" builtinId="9" hidden="1"/>
    <cellStyle name="Collegamento ipertestuale visitato" xfId="2552" builtinId="9" hidden="1"/>
    <cellStyle name="Collegamento ipertestuale visitato" xfId="2553" builtinId="9" hidden="1"/>
    <cellStyle name="Collegamento ipertestuale visitato" xfId="2554" builtinId="9" hidden="1"/>
    <cellStyle name="Collegamento ipertestuale visitato" xfId="2555" builtinId="9" hidden="1"/>
    <cellStyle name="Collegamento ipertestuale visitato" xfId="2556" builtinId="9" hidden="1"/>
    <cellStyle name="Collegamento ipertestuale visitato" xfId="2557" builtinId="9" hidden="1"/>
    <cellStyle name="Collegamento ipertestuale visitato" xfId="2558" builtinId="9" hidden="1"/>
    <cellStyle name="Collegamento ipertestuale visitato" xfId="2559" builtinId="9" hidden="1"/>
    <cellStyle name="Collegamento ipertestuale visitato" xfId="2560" builtinId="9" hidden="1"/>
    <cellStyle name="Collegamento ipertestuale visitato" xfId="2561" builtinId="9" hidden="1"/>
    <cellStyle name="Collegamento ipertestuale visitato" xfId="2562" builtinId="9" hidden="1"/>
    <cellStyle name="Collegamento ipertestuale visitato" xfId="2563" builtinId="9" hidden="1"/>
    <cellStyle name="Collegamento ipertestuale visitato" xfId="2564" builtinId="9" hidden="1"/>
    <cellStyle name="Collegamento ipertestuale visitato" xfId="2565" builtinId="9" hidden="1"/>
    <cellStyle name="Collegamento ipertestuale visitato" xfId="2566" builtinId="9" hidden="1"/>
    <cellStyle name="Collegamento ipertestuale visitato" xfId="2567" builtinId="9" hidden="1"/>
    <cellStyle name="Collegamento ipertestuale visitato" xfId="2568" builtinId="9" hidden="1"/>
    <cellStyle name="Collegamento ipertestuale visitato" xfId="2569" builtinId="9" hidden="1"/>
    <cellStyle name="Collegamento ipertestuale visitato" xfId="2570" builtinId="9" hidden="1"/>
    <cellStyle name="Collegamento ipertestuale visitato" xfId="2571" builtinId="9" hidden="1"/>
    <cellStyle name="Collegamento ipertestuale visitato" xfId="2572" builtinId="9" hidden="1"/>
    <cellStyle name="Collegamento ipertestuale visitato" xfId="2573" builtinId="9" hidden="1"/>
    <cellStyle name="Collegamento ipertestuale visitato" xfId="2574" builtinId="9" hidden="1"/>
    <cellStyle name="Collegamento ipertestuale visitato" xfId="2575" builtinId="9" hidden="1"/>
    <cellStyle name="Collegamento ipertestuale visitato" xfId="2576" builtinId="9" hidden="1"/>
    <cellStyle name="Collegamento ipertestuale visitato" xfId="2577" builtinId="9" hidden="1"/>
    <cellStyle name="Collegamento ipertestuale visitato" xfId="2578" builtinId="9" hidden="1"/>
    <cellStyle name="Collegamento ipertestuale visitato" xfId="2579" builtinId="9" hidden="1"/>
    <cellStyle name="Collegamento ipertestuale visitato" xfId="2580" builtinId="9" hidden="1"/>
    <cellStyle name="Collegamento ipertestuale visitato" xfId="2581" builtinId="9" hidden="1"/>
    <cellStyle name="Collegamento ipertestuale visitato" xfId="2582" builtinId="9" hidden="1"/>
    <cellStyle name="Collegamento ipertestuale visitato" xfId="2583" builtinId="9" hidden="1"/>
    <cellStyle name="Collegamento ipertestuale visitato" xfId="2584" builtinId="9" hidden="1"/>
    <cellStyle name="Collegamento ipertestuale visitato" xfId="2585" builtinId="9" hidden="1"/>
    <cellStyle name="Collegamento ipertestuale visitato" xfId="2586" builtinId="9" hidden="1"/>
    <cellStyle name="Collegamento ipertestuale visitato" xfId="2587" builtinId="9" hidden="1"/>
    <cellStyle name="Collegamento ipertestuale visitato" xfId="2588" builtinId="9" hidden="1"/>
    <cellStyle name="Collegamento ipertestuale visitato" xfId="2589" builtinId="9" hidden="1"/>
    <cellStyle name="Collegamento ipertestuale visitato" xfId="2590" builtinId="9" hidden="1"/>
    <cellStyle name="Collegamento ipertestuale visitato" xfId="2591" builtinId="9" hidden="1"/>
    <cellStyle name="Collegamento ipertestuale visitato" xfId="2592" builtinId="9" hidden="1"/>
    <cellStyle name="Collegamento ipertestuale visitato" xfId="2593" builtinId="9" hidden="1"/>
    <cellStyle name="Collegamento ipertestuale visitato" xfId="2594" builtinId="9" hidden="1"/>
    <cellStyle name="Collegamento ipertestuale visitato" xfId="2595" builtinId="9" hidden="1"/>
    <cellStyle name="Collegamento ipertestuale visitato" xfId="2596" builtinId="9" hidden="1"/>
    <cellStyle name="Collegamento ipertestuale visitato" xfId="2597" builtinId="9" hidden="1"/>
    <cellStyle name="Collegamento ipertestuale visitato" xfId="2598" builtinId="9" hidden="1"/>
    <cellStyle name="Collegamento ipertestuale visitato" xfId="2599" builtinId="9" hidden="1"/>
    <cellStyle name="Collegamento ipertestuale visitato" xfId="2600" builtinId="9" hidden="1"/>
    <cellStyle name="Collegamento ipertestuale visitato" xfId="2601" builtinId="9" hidden="1"/>
    <cellStyle name="Collegamento ipertestuale visitato" xfId="2602" builtinId="9" hidden="1"/>
    <cellStyle name="Collegamento ipertestuale visitato" xfId="2603" builtinId="9" hidden="1"/>
    <cellStyle name="Collegamento ipertestuale visitato" xfId="2604" builtinId="9" hidden="1"/>
    <cellStyle name="Collegamento ipertestuale visitato" xfId="2605" builtinId="9" hidden="1"/>
    <cellStyle name="Collegamento ipertestuale visitato" xfId="2606" builtinId="9" hidden="1"/>
    <cellStyle name="Collegamento ipertestuale visitato" xfId="2607" builtinId="9" hidden="1"/>
    <cellStyle name="Collegamento ipertestuale visitato" xfId="2608" builtinId="9" hidden="1"/>
    <cellStyle name="Collegamento ipertestuale visitato" xfId="2609" builtinId="9" hidden="1"/>
    <cellStyle name="Collegamento ipertestuale visitato" xfId="2610" builtinId="9" hidden="1"/>
    <cellStyle name="Collegamento ipertestuale visitato" xfId="2611" builtinId="9" hidden="1"/>
    <cellStyle name="Collegamento ipertestuale visitato" xfId="2612" builtinId="9" hidden="1"/>
    <cellStyle name="Collegamento ipertestuale visitato" xfId="2613" builtinId="9" hidden="1"/>
    <cellStyle name="Collegamento ipertestuale visitato" xfId="2614" builtinId="9" hidden="1"/>
    <cellStyle name="Collegamento ipertestuale visitato" xfId="2615" builtinId="9" hidden="1"/>
    <cellStyle name="Collegamento ipertestuale visitato" xfId="2616" builtinId="9" hidden="1"/>
    <cellStyle name="Collegamento ipertestuale visitato" xfId="2617" builtinId="9" hidden="1"/>
    <cellStyle name="Collegamento ipertestuale visitato" xfId="2618" builtinId="9" hidden="1"/>
    <cellStyle name="Collegamento ipertestuale visitato" xfId="2619" builtinId="9" hidden="1"/>
    <cellStyle name="Collegamento ipertestuale visitato" xfId="2620" builtinId="9" hidden="1"/>
    <cellStyle name="Collegamento ipertestuale visitato" xfId="2621" builtinId="9" hidden="1"/>
    <cellStyle name="Collegamento ipertestuale visitato" xfId="2622" builtinId="9" hidden="1"/>
    <cellStyle name="Collegamento ipertestuale visitato" xfId="2623" builtinId="9" hidden="1"/>
    <cellStyle name="Collegamento ipertestuale visitato" xfId="2624" builtinId="9" hidden="1"/>
    <cellStyle name="Collegamento ipertestuale visitato" xfId="2625" builtinId="9" hidden="1"/>
    <cellStyle name="Collegamento ipertestuale visitato" xfId="2626" builtinId="9" hidden="1"/>
    <cellStyle name="Collegamento ipertestuale visitato" xfId="2627" builtinId="9" hidden="1"/>
    <cellStyle name="Collegamento ipertestuale visitato" xfId="2628" builtinId="9" hidden="1"/>
    <cellStyle name="Collegamento ipertestuale visitato" xfId="2629" builtinId="9" hidden="1"/>
    <cellStyle name="Collegamento ipertestuale visitato" xfId="2630" builtinId="9" hidden="1"/>
    <cellStyle name="Collegamento ipertestuale visitato" xfId="2631" builtinId="9" hidden="1"/>
    <cellStyle name="Collegamento ipertestuale visitato" xfId="2632" builtinId="9" hidden="1"/>
    <cellStyle name="Collegamento ipertestuale visitato" xfId="2633" builtinId="9" hidden="1"/>
    <cellStyle name="Collegamento ipertestuale visitato" xfId="2634" builtinId="9" hidden="1"/>
    <cellStyle name="Collegamento ipertestuale visitato" xfId="2635" builtinId="9" hidden="1"/>
    <cellStyle name="Collegamento ipertestuale visitato" xfId="2636" builtinId="9" hidden="1"/>
    <cellStyle name="Collegamento ipertestuale visitato" xfId="2637" builtinId="9" hidden="1"/>
    <cellStyle name="Collegamento ipertestuale visitato" xfId="2638" builtinId="9" hidden="1"/>
    <cellStyle name="Collegamento ipertestuale visitato" xfId="2639" builtinId="9" hidden="1"/>
    <cellStyle name="Collegamento ipertestuale visitato" xfId="2640" builtinId="9" hidden="1"/>
    <cellStyle name="Collegamento ipertestuale visitato" xfId="2641" builtinId="9" hidden="1"/>
    <cellStyle name="Collegamento ipertestuale visitato" xfId="2642" builtinId="9" hidden="1"/>
    <cellStyle name="Collegamento ipertestuale visitato" xfId="2643" builtinId="9" hidden="1"/>
    <cellStyle name="Collegamento ipertestuale visitato" xfId="2644" builtinId="9" hidden="1"/>
    <cellStyle name="Collegamento ipertestuale visitato" xfId="2645" builtinId="9" hidden="1"/>
    <cellStyle name="Collegamento ipertestuale visitato" xfId="2646" builtinId="9" hidden="1"/>
    <cellStyle name="Collegamento ipertestuale visitato" xfId="2647" builtinId="9" hidden="1"/>
    <cellStyle name="Collegamento ipertestuale visitato" xfId="2648" builtinId="9" hidden="1"/>
    <cellStyle name="Collegamento ipertestuale visitato" xfId="2649" builtinId="9" hidden="1"/>
    <cellStyle name="Collegamento ipertestuale visitato" xfId="2650" builtinId="9" hidden="1"/>
    <cellStyle name="Collegamento ipertestuale visitato" xfId="2651" builtinId="9" hidden="1"/>
    <cellStyle name="Collegamento ipertestuale visitato" xfId="2652" builtinId="9" hidden="1"/>
    <cellStyle name="Collegamento ipertestuale visitato" xfId="2653" builtinId="9" hidden="1"/>
    <cellStyle name="Collegamento ipertestuale visitato" xfId="2654" builtinId="9" hidden="1"/>
    <cellStyle name="Collegamento ipertestuale visitato" xfId="2655" builtinId="9" hidden="1"/>
    <cellStyle name="Collegamento ipertestuale visitato" xfId="2656" builtinId="9" hidden="1"/>
    <cellStyle name="Collegamento ipertestuale visitato" xfId="2657" builtinId="9" hidden="1"/>
    <cellStyle name="Collegamento ipertestuale visitato" xfId="2658" builtinId="9" hidden="1"/>
    <cellStyle name="Collegamento ipertestuale visitato" xfId="2659" builtinId="9" hidden="1"/>
    <cellStyle name="Collegamento ipertestuale visitato" xfId="2660" builtinId="9" hidden="1"/>
    <cellStyle name="Collegamento ipertestuale visitato" xfId="2661" builtinId="9" hidden="1"/>
    <cellStyle name="Collegamento ipertestuale visitato" xfId="2662" builtinId="9" hidden="1"/>
    <cellStyle name="Collegamento ipertestuale visitato" xfId="2663" builtinId="9" hidden="1"/>
    <cellStyle name="Collegamento ipertestuale visitato" xfId="2664" builtinId="9" hidden="1"/>
    <cellStyle name="Collegamento ipertestuale visitato" xfId="2665" builtinId="9" hidden="1"/>
    <cellStyle name="Collegamento ipertestuale visitato" xfId="2666" builtinId="9" hidden="1"/>
    <cellStyle name="Collegamento ipertestuale visitato" xfId="2667" builtinId="9" hidden="1"/>
    <cellStyle name="Collegamento ipertestuale visitato" xfId="2668" builtinId="9" hidden="1"/>
    <cellStyle name="Collegamento ipertestuale visitato" xfId="2669" builtinId="9" hidden="1"/>
    <cellStyle name="Collegamento ipertestuale visitato" xfId="2670" builtinId="9" hidden="1"/>
    <cellStyle name="Collegamento ipertestuale visitato" xfId="2671" builtinId="9" hidden="1"/>
    <cellStyle name="Collegamento ipertestuale visitato" xfId="2672" builtinId="9" hidden="1"/>
    <cellStyle name="Collegamento ipertestuale visitato" xfId="2673" builtinId="9" hidden="1"/>
    <cellStyle name="Collegamento ipertestuale visitato" xfId="2674" builtinId="9" hidden="1"/>
    <cellStyle name="Collegamento ipertestuale visitato" xfId="2675" builtinId="9" hidden="1"/>
    <cellStyle name="Collegamento ipertestuale visitato" xfId="2676" builtinId="9" hidden="1"/>
    <cellStyle name="Collegamento ipertestuale visitato" xfId="2677" builtinId="9" hidden="1"/>
    <cellStyle name="Collegamento ipertestuale visitato" xfId="2678" builtinId="9" hidden="1"/>
    <cellStyle name="Collegamento ipertestuale visitato" xfId="2679" builtinId="9" hidden="1"/>
    <cellStyle name="Collegamento ipertestuale visitato" xfId="2680" builtinId="9" hidden="1"/>
    <cellStyle name="Collegamento ipertestuale visitato" xfId="2681" builtinId="9" hidden="1"/>
    <cellStyle name="Collegamento ipertestuale visitato" xfId="2682" builtinId="9" hidden="1"/>
    <cellStyle name="Collegamento ipertestuale visitato" xfId="2683" builtinId="9" hidden="1"/>
    <cellStyle name="Collegamento ipertestuale visitato" xfId="2684" builtinId="9" hidden="1"/>
    <cellStyle name="Collegamento ipertestuale visitato" xfId="2685" builtinId="9" hidden="1"/>
    <cellStyle name="Collegamento ipertestuale visitato" xfId="2686" builtinId="9" hidden="1"/>
    <cellStyle name="Collegamento ipertestuale visitato" xfId="2687" builtinId="9" hidden="1"/>
    <cellStyle name="Collegamento ipertestuale visitato" xfId="2688" builtinId="9" hidden="1"/>
    <cellStyle name="Collegamento ipertestuale visitato" xfId="2689" builtinId="9" hidden="1"/>
    <cellStyle name="Collegamento ipertestuale visitato" xfId="2690" builtinId="9" hidden="1"/>
    <cellStyle name="Collegamento ipertestuale visitato" xfId="2691" builtinId="9" hidden="1"/>
    <cellStyle name="Collegamento ipertestuale visitato" xfId="2692" builtinId="9" hidden="1"/>
    <cellStyle name="Collegamento ipertestuale visitato" xfId="2693" builtinId="9" hidden="1"/>
    <cellStyle name="Collegamento ipertestuale visitato" xfId="2694" builtinId="9" hidden="1"/>
    <cellStyle name="Collegamento ipertestuale visitato" xfId="2695" builtinId="9" hidden="1"/>
    <cellStyle name="Collegamento ipertestuale visitato" xfId="2696" builtinId="9" hidden="1"/>
    <cellStyle name="Collegamento ipertestuale visitato" xfId="2697" builtinId="9" hidden="1"/>
    <cellStyle name="Collegamento ipertestuale visitato" xfId="2698" builtinId="9" hidden="1"/>
    <cellStyle name="Collegamento ipertestuale visitato" xfId="2699" builtinId="9" hidden="1"/>
    <cellStyle name="Collegamento ipertestuale visitato" xfId="2700" builtinId="9" hidden="1"/>
    <cellStyle name="Collegamento ipertestuale visitato" xfId="2701" builtinId="9" hidden="1"/>
    <cellStyle name="Collegamento ipertestuale visitato" xfId="2702" builtinId="9" hidden="1"/>
    <cellStyle name="Collegamento ipertestuale visitato" xfId="2703" builtinId="9" hidden="1"/>
    <cellStyle name="Collegamento ipertestuale visitato" xfId="2704" builtinId="9" hidden="1"/>
    <cellStyle name="Collegamento ipertestuale visitato" xfId="2705" builtinId="9" hidden="1"/>
    <cellStyle name="Collegamento ipertestuale visitato" xfId="2706" builtinId="9" hidden="1"/>
    <cellStyle name="Collegamento ipertestuale visitato" xfId="2707" builtinId="9" hidden="1"/>
    <cellStyle name="Collegamento ipertestuale visitato" xfId="2708" builtinId="9" hidden="1"/>
    <cellStyle name="Collegamento ipertestuale visitato" xfId="2709" builtinId="9" hidden="1"/>
    <cellStyle name="Collegamento ipertestuale visitato" xfId="2710" builtinId="9" hidden="1"/>
    <cellStyle name="Collegamento ipertestuale visitato" xfId="2711" builtinId="9" hidden="1"/>
    <cellStyle name="Collegamento ipertestuale visitato" xfId="2712" builtinId="9" hidden="1"/>
    <cellStyle name="Collegamento ipertestuale visitato" xfId="2713" builtinId="9" hidden="1"/>
    <cellStyle name="Collegamento ipertestuale visitato" xfId="2714" builtinId="9" hidden="1"/>
    <cellStyle name="Collegamento ipertestuale visitato" xfId="2715" builtinId="9" hidden="1"/>
    <cellStyle name="Collegamento ipertestuale visitato" xfId="2716" builtinId="9" hidden="1"/>
    <cellStyle name="Collegamento ipertestuale visitato" xfId="2717" builtinId="9" hidden="1"/>
    <cellStyle name="Collegamento ipertestuale visitato" xfId="2718" builtinId="9" hidden="1"/>
    <cellStyle name="Collegamento ipertestuale visitato" xfId="2719" builtinId="9" hidden="1"/>
    <cellStyle name="Collegamento ipertestuale visitato" xfId="2720" builtinId="9" hidden="1"/>
    <cellStyle name="Collegamento ipertestuale visitato" xfId="2721" builtinId="9" hidden="1"/>
    <cellStyle name="Collegamento ipertestuale visitato" xfId="2722" builtinId="9" hidden="1"/>
    <cellStyle name="Collegamento ipertestuale visitato" xfId="2723" builtinId="9" hidden="1"/>
    <cellStyle name="Collegamento ipertestuale visitato" xfId="2724" builtinId="9" hidden="1"/>
    <cellStyle name="Collegamento ipertestuale visitato" xfId="2725" builtinId="9" hidden="1"/>
    <cellStyle name="Collegamento ipertestuale visitato" xfId="2726" builtinId="9" hidden="1"/>
    <cellStyle name="Collegamento ipertestuale visitato" xfId="2727" builtinId="9" hidden="1"/>
    <cellStyle name="Collegamento ipertestuale visitato" xfId="2728" builtinId="9" hidden="1"/>
    <cellStyle name="Collegamento ipertestuale visitato" xfId="2729" builtinId="9" hidden="1"/>
    <cellStyle name="Collegamento ipertestuale visitato" xfId="2730" builtinId="9" hidden="1"/>
    <cellStyle name="Collegamento ipertestuale visitato" xfId="2731" builtinId="9" hidden="1"/>
    <cellStyle name="Collegamento ipertestuale visitato" xfId="2732" builtinId="9" hidden="1"/>
    <cellStyle name="Collegamento ipertestuale visitato" xfId="2733" builtinId="9" hidden="1"/>
    <cellStyle name="Collegamento ipertestuale visitato" xfId="2734" builtinId="9" hidden="1"/>
    <cellStyle name="Collegamento ipertestuale visitato" xfId="2735" builtinId="9" hidden="1"/>
    <cellStyle name="Collegamento ipertestuale visitato" xfId="2736" builtinId="9" hidden="1"/>
    <cellStyle name="Collegamento ipertestuale visitato" xfId="2737" builtinId="9" hidden="1"/>
    <cellStyle name="Collegamento ipertestuale visitato" xfId="2738" builtinId="9" hidden="1"/>
    <cellStyle name="Collegamento ipertestuale visitato" xfId="2739" builtinId="9" hidden="1"/>
    <cellStyle name="Collegamento ipertestuale visitato" xfId="2740" builtinId="9" hidden="1"/>
    <cellStyle name="Collegamento ipertestuale visitato" xfId="2741" builtinId="9" hidden="1"/>
    <cellStyle name="Collegamento ipertestuale visitato" xfId="2742" builtinId="9" hidden="1"/>
    <cellStyle name="Collegamento ipertestuale visitato" xfId="2743" builtinId="9" hidden="1"/>
    <cellStyle name="Collegamento ipertestuale visitato" xfId="2744" builtinId="9" hidden="1"/>
    <cellStyle name="Collegamento ipertestuale visitato" xfId="2745" builtinId="9" hidden="1"/>
    <cellStyle name="Collegamento ipertestuale visitato" xfId="2746" builtinId="9" hidden="1"/>
    <cellStyle name="Collegamento ipertestuale visitato" xfId="2747" builtinId="9" hidden="1"/>
    <cellStyle name="Collegamento ipertestuale visitato" xfId="2748" builtinId="9" hidden="1"/>
    <cellStyle name="Collegamento ipertestuale visitato" xfId="2749" builtinId="9" hidden="1"/>
    <cellStyle name="Collegamento ipertestuale visitato" xfId="2750" builtinId="9" hidden="1"/>
    <cellStyle name="Collegamento ipertestuale visitato" xfId="2751" builtinId="9" hidden="1"/>
    <cellStyle name="Collegamento ipertestuale visitato" xfId="2752" builtinId="9" hidden="1"/>
    <cellStyle name="Collegamento ipertestuale visitato" xfId="2753" builtinId="9" hidden="1"/>
    <cellStyle name="Collegamento ipertestuale visitato" xfId="2754" builtinId="9" hidden="1"/>
    <cellStyle name="Collegamento ipertestuale visitato" xfId="2755" builtinId="9" hidden="1"/>
    <cellStyle name="Collegamento ipertestuale visitato" xfId="2756" builtinId="9" hidden="1"/>
    <cellStyle name="Collegamento ipertestuale visitato" xfId="2757" builtinId="9" hidden="1"/>
    <cellStyle name="Collegamento ipertestuale visitato" xfId="2758" builtinId="9" hidden="1"/>
    <cellStyle name="Collegamento ipertestuale visitato" xfId="2759" builtinId="9" hidden="1"/>
    <cellStyle name="Collegamento ipertestuale visitato" xfId="2760" builtinId="9" hidden="1"/>
    <cellStyle name="Collegamento ipertestuale visitato" xfId="2761" builtinId="9" hidden="1"/>
    <cellStyle name="Collegamento ipertestuale visitato" xfId="2762" builtinId="9" hidden="1"/>
    <cellStyle name="Collegamento ipertestuale visitato" xfId="2763" builtinId="9" hidden="1"/>
    <cellStyle name="Collegamento ipertestuale visitato" xfId="2764" builtinId="9" hidden="1"/>
    <cellStyle name="Collegamento ipertestuale visitato" xfId="2765" builtinId="9" hidden="1"/>
    <cellStyle name="Collegamento ipertestuale visitato" xfId="2766" builtinId="9" hidden="1"/>
    <cellStyle name="Collegamento ipertestuale visitato" xfId="2767" builtinId="9" hidden="1"/>
    <cellStyle name="Collegamento ipertestuale visitato" xfId="2768" builtinId="9" hidden="1"/>
    <cellStyle name="Collegamento ipertestuale visitato" xfId="2769" builtinId="9" hidden="1"/>
    <cellStyle name="Collegamento ipertestuale visitato" xfId="2770" builtinId="9" hidden="1"/>
    <cellStyle name="Collegamento ipertestuale visitato" xfId="2771" builtinId="9" hidden="1"/>
    <cellStyle name="Collegamento ipertestuale visitato" xfId="2772" builtinId="9" hidden="1"/>
    <cellStyle name="Collegamento ipertestuale visitato" xfId="2773" builtinId="9" hidden="1"/>
    <cellStyle name="Collegamento ipertestuale visitato" xfId="2774" builtinId="9" hidden="1"/>
    <cellStyle name="Collegamento ipertestuale visitato" xfId="2775" builtinId="9" hidden="1"/>
    <cellStyle name="Collegamento ipertestuale visitato" xfId="2776" builtinId="9" hidden="1"/>
    <cellStyle name="Collegamento ipertestuale visitato" xfId="2777" builtinId="9" hidden="1"/>
    <cellStyle name="Collegamento ipertestuale visitato" xfId="2778" builtinId="9" hidden="1"/>
    <cellStyle name="Collegamento ipertestuale visitato" xfId="2779" builtinId="9" hidden="1"/>
    <cellStyle name="Collegamento ipertestuale visitato" xfId="2780" builtinId="9" hidden="1"/>
    <cellStyle name="Collegamento ipertestuale visitato" xfId="2781" builtinId="9" hidden="1"/>
    <cellStyle name="Collegamento ipertestuale visitato" xfId="2782" builtinId="9" hidden="1"/>
    <cellStyle name="Collegamento ipertestuale visitato" xfId="2783" builtinId="9" hidden="1"/>
    <cellStyle name="Collegamento ipertestuale visitato" xfId="2784" builtinId="9" hidden="1"/>
    <cellStyle name="Collegamento ipertestuale visitato" xfId="2785" builtinId="9" hidden="1"/>
    <cellStyle name="Collegamento ipertestuale visitato" xfId="2786" builtinId="9" hidden="1"/>
    <cellStyle name="Collegamento ipertestuale visitato" xfId="2787" builtinId="9" hidden="1"/>
    <cellStyle name="Collegamento ipertestuale visitato" xfId="2788" builtinId="9" hidden="1"/>
    <cellStyle name="Collegamento ipertestuale visitato" xfId="2789" builtinId="9" hidden="1"/>
    <cellStyle name="Collegamento ipertestuale visitato" xfId="2790" builtinId="9" hidden="1"/>
    <cellStyle name="Collegamento ipertestuale visitato" xfId="2791" builtinId="9" hidden="1"/>
    <cellStyle name="Collegamento ipertestuale visitato" xfId="2792" builtinId="9" hidden="1"/>
    <cellStyle name="Collegamento ipertestuale visitato" xfId="2793" builtinId="9" hidden="1"/>
    <cellStyle name="Collegamento ipertestuale visitato" xfId="2794" builtinId="9" hidden="1"/>
    <cellStyle name="Collegamento ipertestuale visitato" xfId="2795" builtinId="9" hidden="1"/>
    <cellStyle name="Collegamento ipertestuale visitato" xfId="2796" builtinId="9" hidden="1"/>
    <cellStyle name="Collegamento ipertestuale visitato" xfId="2797" builtinId="9" hidden="1"/>
    <cellStyle name="Collegamento ipertestuale visitato" xfId="2798" builtinId="9" hidden="1"/>
    <cellStyle name="Collegamento ipertestuale visitato" xfId="2799" builtinId="9" hidden="1"/>
    <cellStyle name="Collegamento ipertestuale visitato" xfId="2800" builtinId="9" hidden="1"/>
    <cellStyle name="Collegamento ipertestuale visitato" xfId="2801" builtinId="9" hidden="1"/>
    <cellStyle name="Collegamento ipertestuale visitato" xfId="2802" builtinId="9" hidden="1"/>
    <cellStyle name="Collegamento ipertestuale visitato" xfId="2803" builtinId="9" hidden="1"/>
    <cellStyle name="Collegamento ipertestuale visitato" xfId="2804" builtinId="9" hidden="1"/>
    <cellStyle name="Collegamento ipertestuale visitato" xfId="2805" builtinId="9" hidden="1"/>
    <cellStyle name="Collegamento ipertestuale visitato" xfId="2806" builtinId="9" hidden="1"/>
    <cellStyle name="Collegamento ipertestuale visitato" xfId="2807" builtinId="9" hidden="1"/>
    <cellStyle name="Collegamento ipertestuale visitato" xfId="2808" builtinId="9" hidden="1"/>
    <cellStyle name="Collegamento ipertestuale visitato" xfId="2809" builtinId="9" hidden="1"/>
    <cellStyle name="Collegamento ipertestuale visitato" xfId="2810" builtinId="9" hidden="1"/>
    <cellStyle name="Collegamento ipertestuale visitato" xfId="2811" builtinId="9" hidden="1"/>
    <cellStyle name="Collegamento ipertestuale visitato" xfId="2812" builtinId="9" hidden="1"/>
    <cellStyle name="Collegamento ipertestuale visitato" xfId="2813" builtinId="9" hidden="1"/>
    <cellStyle name="Collegamento ipertestuale visitato" xfId="2814" builtinId="9" hidden="1"/>
    <cellStyle name="Collegamento ipertestuale visitato" xfId="2815" builtinId="9" hidden="1"/>
    <cellStyle name="Collegamento ipertestuale visitato" xfId="2816" builtinId="9" hidden="1"/>
    <cellStyle name="Collegamento ipertestuale visitato" xfId="2817" builtinId="9" hidden="1"/>
    <cellStyle name="Collegamento ipertestuale visitato" xfId="2818" builtinId="9" hidden="1"/>
    <cellStyle name="Collegamento ipertestuale visitato" xfId="2819" builtinId="9" hidden="1"/>
    <cellStyle name="Collegamento ipertestuale visitato" xfId="2820" builtinId="9" hidden="1"/>
    <cellStyle name="Collegamento ipertestuale visitato" xfId="2821" builtinId="9" hidden="1"/>
    <cellStyle name="Collegamento ipertestuale visitato" xfId="2822" builtinId="9" hidden="1"/>
    <cellStyle name="Collegamento ipertestuale visitato" xfId="2823" builtinId="9" hidden="1"/>
    <cellStyle name="Collegamento ipertestuale visitato" xfId="2824" builtinId="9" hidden="1"/>
    <cellStyle name="Collegamento ipertestuale visitato" xfId="2825" builtinId="9" hidden="1"/>
    <cellStyle name="Collegamento ipertestuale visitato" xfId="2826" builtinId="9" hidden="1"/>
    <cellStyle name="Collegamento ipertestuale visitato" xfId="2827" builtinId="9" hidden="1"/>
    <cellStyle name="Collegamento ipertestuale visitato" xfId="2828" builtinId="9" hidden="1"/>
    <cellStyle name="Collegamento ipertestuale visitato" xfId="2829" builtinId="9" hidden="1"/>
    <cellStyle name="Collegamento ipertestuale visitato" xfId="2830" builtinId="9" hidden="1"/>
    <cellStyle name="Collegamento ipertestuale visitato" xfId="2831" builtinId="9" hidden="1"/>
    <cellStyle name="Collegamento ipertestuale visitato" xfId="2832" builtinId="9" hidden="1"/>
    <cellStyle name="Collegamento ipertestuale visitato" xfId="2833" builtinId="9" hidden="1"/>
    <cellStyle name="Collegamento ipertestuale visitato" xfId="2834" builtinId="9" hidden="1"/>
    <cellStyle name="Collegamento ipertestuale visitato" xfId="2835" builtinId="9" hidden="1"/>
    <cellStyle name="Collegamento ipertestuale visitato" xfId="2836" builtinId="9" hidden="1"/>
    <cellStyle name="Collegamento ipertestuale visitato" xfId="2837" builtinId="9" hidden="1"/>
    <cellStyle name="Collegamento ipertestuale visitato" xfId="2838" builtinId="9" hidden="1"/>
    <cellStyle name="Collegamento ipertestuale visitato" xfId="2839" builtinId="9" hidden="1"/>
    <cellStyle name="Collegamento ipertestuale visitato" xfId="2840" builtinId="9" hidden="1"/>
    <cellStyle name="Collegamento ipertestuale visitato" xfId="2841" builtinId="9" hidden="1"/>
    <cellStyle name="Collegamento ipertestuale visitato" xfId="2842" builtinId="9" hidden="1"/>
    <cellStyle name="Collegamento ipertestuale visitato" xfId="2843" builtinId="9" hidden="1"/>
    <cellStyle name="Collegamento ipertestuale visitato" xfId="2844" builtinId="9" hidden="1"/>
    <cellStyle name="Collegamento ipertestuale visitato" xfId="2845" builtinId="9" hidden="1"/>
    <cellStyle name="Collegamento ipertestuale visitato" xfId="2846" builtinId="9" hidden="1"/>
    <cellStyle name="Collegamento ipertestuale visitato" xfId="2847" builtinId="9" hidden="1"/>
    <cellStyle name="Collegamento ipertestuale visitato" xfId="2848" builtinId="9" hidden="1"/>
    <cellStyle name="Collegamento ipertestuale visitato" xfId="2849" builtinId="9" hidden="1"/>
    <cellStyle name="Collegamento ipertestuale visitato" xfId="2850" builtinId="9" hidden="1"/>
    <cellStyle name="Collegamento ipertestuale visitato" xfId="2851" builtinId="9" hidden="1"/>
    <cellStyle name="Collegamento ipertestuale visitato" xfId="2852" builtinId="9" hidden="1"/>
    <cellStyle name="Collegamento ipertestuale visitato" xfId="2853" builtinId="9" hidden="1"/>
    <cellStyle name="Collegamento ipertestuale visitato" xfId="2854" builtinId="9" hidden="1"/>
    <cellStyle name="Collegamento ipertestuale visitato" xfId="2855" builtinId="9" hidden="1"/>
    <cellStyle name="Collegamento ipertestuale visitato" xfId="2856" builtinId="9" hidden="1"/>
    <cellStyle name="Collegamento ipertestuale visitato" xfId="2857" builtinId="9" hidden="1"/>
    <cellStyle name="Collegamento ipertestuale visitato" xfId="2858" builtinId="9" hidden="1"/>
    <cellStyle name="Collegamento ipertestuale visitato" xfId="2859" builtinId="9" hidden="1"/>
    <cellStyle name="Collegamento ipertestuale visitato" xfId="2860" builtinId="9" hidden="1"/>
    <cellStyle name="Collegamento ipertestuale visitato" xfId="2861" builtinId="9" hidden="1"/>
    <cellStyle name="Collegamento ipertestuale visitato" xfId="2862" builtinId="9" hidden="1"/>
    <cellStyle name="Collegamento ipertestuale visitato" xfId="2863" builtinId="9" hidden="1"/>
    <cellStyle name="Collegamento ipertestuale visitato" xfId="2864" builtinId="9" hidden="1"/>
    <cellStyle name="Collegamento ipertestuale visitato" xfId="2865" builtinId="9" hidden="1"/>
    <cellStyle name="Collegamento ipertestuale visitato" xfId="2866" builtinId="9" hidden="1"/>
    <cellStyle name="Collegamento ipertestuale visitato" xfId="2867" builtinId="9" hidden="1"/>
    <cellStyle name="Collegamento ipertestuale visitato" xfId="2868" builtinId="9" hidden="1"/>
    <cellStyle name="Collegamento ipertestuale visitato" xfId="2869" builtinId="9" hidden="1"/>
    <cellStyle name="Collegamento ipertestuale visitato" xfId="2870" builtinId="9" hidden="1"/>
    <cellStyle name="Collegamento ipertestuale visitato" xfId="2871" builtinId="9" hidden="1"/>
    <cellStyle name="Collegamento ipertestuale visitato" xfId="2872" builtinId="9" hidden="1"/>
    <cellStyle name="Collegamento ipertestuale visitato" xfId="2873" builtinId="9" hidden="1"/>
    <cellStyle name="Collegamento ipertestuale visitato" xfId="2874" builtinId="9" hidden="1"/>
    <cellStyle name="Collegamento ipertestuale visitato" xfId="2875" builtinId="9" hidden="1"/>
    <cellStyle name="Collegamento ipertestuale visitato" xfId="2876" builtinId="9" hidden="1"/>
    <cellStyle name="Collegamento ipertestuale visitato" xfId="2877" builtinId="9" hidden="1"/>
    <cellStyle name="Collegamento ipertestuale visitato" xfId="2878" builtinId="9" hidden="1"/>
    <cellStyle name="Collegamento ipertestuale visitato" xfId="2879" builtinId="9" hidden="1"/>
    <cellStyle name="Collegamento ipertestuale visitato" xfId="2880" builtinId="9" hidden="1"/>
    <cellStyle name="Collegamento ipertestuale visitato" xfId="2881" builtinId="9" hidden="1"/>
    <cellStyle name="Collegamento ipertestuale visitato" xfId="2882" builtinId="9" hidden="1"/>
    <cellStyle name="Collegamento ipertestuale visitato" xfId="2883" builtinId="9" hidden="1"/>
    <cellStyle name="Collegamento ipertestuale visitato" xfId="2884" builtinId="9" hidden="1"/>
    <cellStyle name="Collegamento ipertestuale visitato" xfId="2885" builtinId="9" hidden="1"/>
    <cellStyle name="Collegamento ipertestuale visitato" xfId="2886" builtinId="9" hidden="1"/>
    <cellStyle name="Collegamento ipertestuale visitato" xfId="2887" builtinId="9" hidden="1"/>
    <cellStyle name="Collegamento ipertestuale visitato" xfId="2888" builtinId="9" hidden="1"/>
    <cellStyle name="Collegamento ipertestuale visitato" xfId="2889" builtinId="9" hidden="1"/>
    <cellStyle name="Collegamento ipertestuale visitato" xfId="2890" builtinId="9" hidden="1"/>
    <cellStyle name="Collegamento ipertestuale visitato" xfId="2891" builtinId="9" hidden="1"/>
    <cellStyle name="Collegamento ipertestuale visitato" xfId="2892" builtinId="9" hidden="1"/>
    <cellStyle name="Collegamento ipertestuale visitato" xfId="2893" builtinId="9" hidden="1"/>
    <cellStyle name="Collegamento ipertestuale visitato" xfId="2894" builtinId="9" hidden="1"/>
    <cellStyle name="Collegamento ipertestuale visitato" xfId="2895" builtinId="9" hidden="1"/>
    <cellStyle name="Collegamento ipertestuale visitato" xfId="2896" builtinId="9" hidden="1"/>
    <cellStyle name="Collegamento ipertestuale visitato" xfId="2897" builtinId="9" hidden="1"/>
    <cellStyle name="Collegamento ipertestuale visitato" xfId="2898" builtinId="9" hidden="1"/>
    <cellStyle name="Collegamento ipertestuale visitato" xfId="2899" builtinId="9" hidden="1"/>
    <cellStyle name="Collegamento ipertestuale visitato" xfId="2900" builtinId="9" hidden="1"/>
    <cellStyle name="Collegamento ipertestuale visitato" xfId="2901" builtinId="9" hidden="1"/>
    <cellStyle name="Collegamento ipertestuale visitato" xfId="2902" builtinId="9" hidden="1"/>
    <cellStyle name="Collegamento ipertestuale visitato" xfId="2903" builtinId="9" hidden="1"/>
    <cellStyle name="Collegamento ipertestuale visitato" xfId="2904" builtinId="9" hidden="1"/>
    <cellStyle name="Collegamento ipertestuale visitato" xfId="2905" builtinId="9" hidden="1"/>
    <cellStyle name="Collegamento ipertestuale visitato" xfId="2906" builtinId="9" hidden="1"/>
    <cellStyle name="Collegamento ipertestuale visitato" xfId="2907" builtinId="9" hidden="1"/>
    <cellStyle name="Collegamento ipertestuale visitato" xfId="2908" builtinId="9" hidden="1"/>
    <cellStyle name="Collegamento ipertestuale visitato" xfId="2909" builtinId="9" hidden="1"/>
    <cellStyle name="Collegamento ipertestuale visitato" xfId="2910" builtinId="9" hidden="1"/>
    <cellStyle name="Collegamento ipertestuale visitato" xfId="2911" builtinId="9" hidden="1"/>
    <cellStyle name="Collegamento ipertestuale visitato" xfId="2912" builtinId="9" hidden="1"/>
    <cellStyle name="Collegamento ipertestuale visitato" xfId="2913" builtinId="9" hidden="1"/>
    <cellStyle name="Collegamento ipertestuale visitato" xfId="2914" builtinId="9" hidden="1"/>
    <cellStyle name="Collegamento ipertestuale visitato" xfId="2915" builtinId="9" hidden="1"/>
    <cellStyle name="Collegamento ipertestuale visitato" xfId="2916" builtinId="9" hidden="1"/>
    <cellStyle name="Collegamento ipertestuale visitato" xfId="2917" builtinId="9" hidden="1"/>
    <cellStyle name="Collegamento ipertestuale visitato" xfId="2918" builtinId="9" hidden="1"/>
    <cellStyle name="Collegamento ipertestuale visitato" xfId="2919" builtinId="9" hidden="1"/>
    <cellStyle name="Collegamento ipertestuale visitato" xfId="2920" builtinId="9" hidden="1"/>
    <cellStyle name="Collegamento ipertestuale visitato" xfId="2921" builtinId="9" hidden="1"/>
    <cellStyle name="Collegamento ipertestuale visitato" xfId="2922" builtinId="9" hidden="1"/>
    <cellStyle name="Collegamento ipertestuale visitato" xfId="2923" builtinId="9" hidden="1"/>
    <cellStyle name="Collegamento ipertestuale visitato" xfId="2924" builtinId="9" hidden="1"/>
    <cellStyle name="Collegamento ipertestuale visitato" xfId="2925" builtinId="9" hidden="1"/>
    <cellStyle name="Collegamento ipertestuale visitato" xfId="2926" builtinId="9" hidden="1"/>
    <cellStyle name="Collegamento ipertestuale visitato" xfId="2927" builtinId="9" hidden="1"/>
    <cellStyle name="Collegamento ipertestuale visitato" xfId="2928" builtinId="9" hidden="1"/>
    <cellStyle name="Collegamento ipertestuale visitato" xfId="2929" builtinId="9" hidden="1"/>
    <cellStyle name="Collegamento ipertestuale visitato" xfId="2930" builtinId="9" hidden="1"/>
    <cellStyle name="Collegamento ipertestuale visitato" xfId="2931" builtinId="9" hidden="1"/>
    <cellStyle name="Collegamento ipertestuale visitato" xfId="2932" builtinId="9" hidden="1"/>
    <cellStyle name="Collegamento ipertestuale visitato" xfId="2933" builtinId="9" hidden="1"/>
    <cellStyle name="Collegamento ipertestuale visitato" xfId="2934" builtinId="9" hidden="1"/>
    <cellStyle name="Collegamento ipertestuale visitato" xfId="2935" builtinId="9" hidden="1"/>
    <cellStyle name="Collegamento ipertestuale visitato" xfId="2936" builtinId="9" hidden="1"/>
    <cellStyle name="Collegamento ipertestuale visitato" xfId="2937" builtinId="9" hidden="1"/>
    <cellStyle name="Collegamento ipertestuale visitato" xfId="2938" builtinId="9" hidden="1"/>
    <cellStyle name="Collegamento ipertestuale visitato" xfId="2939" builtinId="9" hidden="1"/>
    <cellStyle name="Collegamento ipertestuale visitato" xfId="2940" builtinId="9" hidden="1"/>
    <cellStyle name="Collegamento ipertestuale visitato" xfId="2941" builtinId="9" hidden="1"/>
    <cellStyle name="Collegamento ipertestuale visitato" xfId="2942" builtinId="9" hidden="1"/>
    <cellStyle name="Collegamento ipertestuale visitato" xfId="2943" builtinId="9" hidden="1"/>
    <cellStyle name="Collegamento ipertestuale visitato" xfId="2944" builtinId="9" hidden="1"/>
    <cellStyle name="Collegamento ipertestuale visitato" xfId="2945" builtinId="9" hidden="1"/>
    <cellStyle name="Collegamento ipertestuale visitato" xfId="2946" builtinId="9" hidden="1"/>
    <cellStyle name="Collegamento ipertestuale visitato" xfId="2947" builtinId="9" hidden="1"/>
    <cellStyle name="Collegamento ipertestuale visitato" xfId="2948" builtinId="9" hidden="1"/>
    <cellStyle name="Collegamento ipertestuale visitato" xfId="2949" builtinId="9" hidden="1"/>
    <cellStyle name="Collegamento ipertestuale visitato" xfId="2950" builtinId="9" hidden="1"/>
    <cellStyle name="Collegamento ipertestuale visitato" xfId="2951" builtinId="9" hidden="1"/>
    <cellStyle name="Collegamento ipertestuale visitato" xfId="2952" builtinId="9" hidden="1"/>
    <cellStyle name="Collegamento ipertestuale visitato" xfId="2953" builtinId="9" hidden="1"/>
    <cellStyle name="Collegamento ipertestuale visitato" xfId="2954" builtinId="9" hidden="1"/>
    <cellStyle name="Collegamento ipertestuale visitato" xfId="2955" builtinId="9" hidden="1"/>
    <cellStyle name="Collegamento ipertestuale visitato" xfId="2956" builtinId="9" hidden="1"/>
    <cellStyle name="Collegamento ipertestuale visitato" xfId="2957" builtinId="9" hidden="1"/>
    <cellStyle name="Collegamento ipertestuale visitato" xfId="2958" builtinId="9" hidden="1"/>
    <cellStyle name="Collegamento ipertestuale visitato" xfId="2959" builtinId="9" hidden="1"/>
    <cellStyle name="Collegamento ipertestuale visitato" xfId="2960" builtinId="9" hidden="1"/>
    <cellStyle name="Collegamento ipertestuale visitato" xfId="2961" builtinId="9" hidden="1"/>
    <cellStyle name="Collegamento ipertestuale visitato" xfId="2962" builtinId="9" hidden="1"/>
    <cellStyle name="Collegamento ipertestuale visitato" xfId="2963" builtinId="9" hidden="1"/>
    <cellStyle name="Collegamento ipertestuale visitato" xfId="2964" builtinId="9" hidden="1"/>
    <cellStyle name="Collegamento ipertestuale visitato" xfId="2965" builtinId="9" hidden="1"/>
    <cellStyle name="Collegamento ipertestuale visitato" xfId="2966" builtinId="9" hidden="1"/>
    <cellStyle name="Collegamento ipertestuale visitato" xfId="2967" builtinId="9" hidden="1"/>
    <cellStyle name="Collegamento ipertestuale visitato" xfId="2968" builtinId="9" hidden="1"/>
    <cellStyle name="Collegamento ipertestuale visitato" xfId="2969" builtinId="9" hidden="1"/>
    <cellStyle name="Collegamento ipertestuale visitato" xfId="2970" builtinId="9" hidden="1"/>
    <cellStyle name="Collegamento ipertestuale visitato" xfId="2971" builtinId="9" hidden="1"/>
    <cellStyle name="Collegamento ipertestuale visitato" xfId="2972" builtinId="9" hidden="1"/>
    <cellStyle name="Collegamento ipertestuale visitato" xfId="2973" builtinId="9" hidden="1"/>
    <cellStyle name="Collegamento ipertestuale visitato" xfId="2974" builtinId="9" hidden="1"/>
    <cellStyle name="Collegamento ipertestuale visitato" xfId="2975" builtinId="9" hidden="1"/>
    <cellStyle name="Collegamento ipertestuale visitato" xfId="2976" builtinId="9" hidden="1"/>
    <cellStyle name="Collegamento ipertestuale visitato" xfId="2977" builtinId="9" hidden="1"/>
    <cellStyle name="Collegamento ipertestuale visitato" xfId="2978" builtinId="9" hidden="1"/>
    <cellStyle name="Collegamento ipertestuale visitato" xfId="2979" builtinId="9" hidden="1"/>
    <cellStyle name="Collegamento ipertestuale visitato" xfId="2980" builtinId="9" hidden="1"/>
    <cellStyle name="Collegamento ipertestuale visitato" xfId="2981" builtinId="9" hidden="1"/>
    <cellStyle name="Collegamento ipertestuale visitato" xfId="2982" builtinId="9" hidden="1"/>
    <cellStyle name="Collegamento ipertestuale visitato" xfId="2983" builtinId="9" hidden="1"/>
    <cellStyle name="Collegamento ipertestuale visitato" xfId="2984" builtinId="9" hidden="1"/>
    <cellStyle name="Collegamento ipertestuale visitato" xfId="2985" builtinId="9" hidden="1"/>
    <cellStyle name="Collegamento ipertestuale visitato" xfId="2986" builtinId="9" hidden="1"/>
    <cellStyle name="Collegamento ipertestuale visitato" xfId="2987" builtinId="9" hidden="1"/>
    <cellStyle name="Collegamento ipertestuale visitato" xfId="2988" builtinId="9" hidden="1"/>
    <cellStyle name="Collegamento ipertestuale visitato" xfId="2989" builtinId="9" hidden="1"/>
    <cellStyle name="Collegamento ipertestuale visitato" xfId="2990" builtinId="9" hidden="1"/>
    <cellStyle name="Collegamento ipertestuale visitato" xfId="2991" builtinId="9" hidden="1"/>
    <cellStyle name="Collegamento ipertestuale visitato" xfId="2992" builtinId="9" hidden="1"/>
    <cellStyle name="Collegamento ipertestuale visitato" xfId="2993" builtinId="9" hidden="1"/>
    <cellStyle name="Collegamento ipertestuale visitato" xfId="2994" builtinId="9" hidden="1"/>
    <cellStyle name="Collegamento ipertestuale visitato" xfId="2995" builtinId="9" hidden="1"/>
    <cellStyle name="Collegamento ipertestuale visitato" xfId="2996" builtinId="9" hidden="1"/>
    <cellStyle name="Collegamento ipertestuale visitato" xfId="2997" builtinId="9" hidden="1"/>
    <cellStyle name="Collegamento ipertestuale visitato" xfId="2998" builtinId="9" hidden="1"/>
    <cellStyle name="Collegamento ipertestuale visitato" xfId="2999" builtinId="9" hidden="1"/>
    <cellStyle name="Collegamento ipertestuale visitato" xfId="3000" builtinId="9" hidden="1"/>
    <cellStyle name="Collegamento ipertestuale visitato" xfId="3001" builtinId="9" hidden="1"/>
    <cellStyle name="Collegamento ipertestuale visitato" xfId="3002" builtinId="9" hidden="1"/>
    <cellStyle name="Collegamento ipertestuale visitato" xfId="3003" builtinId="9" hidden="1"/>
    <cellStyle name="Collegamento ipertestuale visitato" xfId="3004" builtinId="9" hidden="1"/>
    <cellStyle name="Collegamento ipertestuale visitato" xfId="3005" builtinId="9" hidden="1"/>
    <cellStyle name="Collegamento ipertestuale visitato" xfId="3006" builtinId="9" hidden="1"/>
    <cellStyle name="Collegamento ipertestuale visitato" xfId="3007" builtinId="9" hidden="1"/>
    <cellStyle name="Collegamento ipertestuale visitato" xfId="3008" builtinId="9" hidden="1"/>
    <cellStyle name="Collegamento ipertestuale visitato" xfId="3009" builtinId="9" hidden="1"/>
    <cellStyle name="Collegamento ipertestuale visitato" xfId="3010" builtinId="9" hidden="1"/>
    <cellStyle name="Collegamento ipertestuale visitato" xfId="3011" builtinId="9" hidden="1"/>
    <cellStyle name="Collegamento ipertestuale visitato" xfId="3012" builtinId="9" hidden="1"/>
    <cellStyle name="Collegamento ipertestuale visitato" xfId="3013" builtinId="9" hidden="1"/>
    <cellStyle name="Collegamento ipertestuale visitato" xfId="3014" builtinId="9" hidden="1"/>
    <cellStyle name="Collegamento ipertestuale visitato" xfId="3015" builtinId="9" hidden="1"/>
    <cellStyle name="Collegamento ipertestuale visitato" xfId="3016" builtinId="9" hidden="1"/>
    <cellStyle name="Collegamento ipertestuale visitato" xfId="3017" builtinId="9" hidden="1"/>
    <cellStyle name="Collegamento ipertestuale visitato" xfId="3018" builtinId="9" hidden="1"/>
    <cellStyle name="Collegamento ipertestuale visitato" xfId="3019" builtinId="9" hidden="1"/>
    <cellStyle name="Collegamento ipertestuale visitato" xfId="3020" builtinId="9" hidden="1"/>
    <cellStyle name="Collegamento ipertestuale visitato" xfId="3021" builtinId="9" hidden="1"/>
    <cellStyle name="Collegamento ipertestuale visitato" xfId="3022" builtinId="9" hidden="1"/>
    <cellStyle name="Collegamento ipertestuale visitato" xfId="3023" builtinId="9" hidden="1"/>
    <cellStyle name="Collegamento ipertestuale visitato" xfId="3024" builtinId="9" hidden="1"/>
    <cellStyle name="Collegamento ipertestuale visitato" xfId="3025" builtinId="9" hidden="1"/>
    <cellStyle name="Collegamento ipertestuale visitato" xfId="3026" builtinId="9" hidden="1"/>
    <cellStyle name="Collegamento ipertestuale visitato" xfId="3027" builtinId="9" hidden="1"/>
    <cellStyle name="Collegamento ipertestuale visitato" xfId="3028" builtinId="9" hidden="1"/>
    <cellStyle name="Collegamento ipertestuale visitato" xfId="3029" builtinId="9" hidden="1"/>
    <cellStyle name="Collegamento ipertestuale visitato" xfId="3030" builtinId="9" hidden="1"/>
    <cellStyle name="Collegamento ipertestuale visitato" xfId="3031" builtinId="9" hidden="1"/>
    <cellStyle name="Collegamento ipertestuale visitato" xfId="3032" builtinId="9" hidden="1"/>
    <cellStyle name="Collegamento ipertestuale visitato" xfId="3033" builtinId="9" hidden="1"/>
    <cellStyle name="Collegamento ipertestuale visitato" xfId="3034" builtinId="9" hidden="1"/>
    <cellStyle name="Collegamento ipertestuale visitato" xfId="3035" builtinId="9" hidden="1"/>
    <cellStyle name="Collegamento ipertestuale visitato" xfId="3036" builtinId="9" hidden="1"/>
    <cellStyle name="Collegamento ipertestuale visitato" xfId="3037" builtinId="9" hidden="1"/>
    <cellStyle name="Collegamento ipertestuale visitato" xfId="3038" builtinId="9" hidden="1"/>
    <cellStyle name="Collegamento ipertestuale visitato" xfId="3039" builtinId="9" hidden="1"/>
    <cellStyle name="Collegamento ipertestuale visitato" xfId="3040" builtinId="9" hidden="1"/>
    <cellStyle name="Collegamento ipertestuale visitato" xfId="3041" builtinId="9" hidden="1"/>
    <cellStyle name="Collegamento ipertestuale visitato" xfId="3042" builtinId="9" hidden="1"/>
    <cellStyle name="Collegamento ipertestuale visitato" xfId="3043" builtinId="9" hidden="1"/>
    <cellStyle name="Collegamento ipertestuale visitato" xfId="3044" builtinId="9" hidden="1"/>
    <cellStyle name="Collegamento ipertestuale visitato" xfId="3045" builtinId="9" hidden="1"/>
    <cellStyle name="Collegamento ipertestuale visitato" xfId="3046" builtinId="9" hidden="1"/>
    <cellStyle name="Collegamento ipertestuale visitato" xfId="3047" builtinId="9" hidden="1"/>
    <cellStyle name="Collegamento ipertestuale visitato" xfId="3048" builtinId="9" hidden="1"/>
    <cellStyle name="Collegamento ipertestuale visitato" xfId="3049" builtinId="9" hidden="1"/>
    <cellStyle name="Collegamento ipertestuale visitato" xfId="3050" builtinId="9" hidden="1"/>
    <cellStyle name="Collegamento ipertestuale visitato" xfId="3051" builtinId="9" hidden="1"/>
    <cellStyle name="Collegamento ipertestuale visitato" xfId="3052" builtinId="9" hidden="1"/>
    <cellStyle name="Collegamento ipertestuale visitato" xfId="3053" builtinId="9" hidden="1"/>
    <cellStyle name="Collegamento ipertestuale visitato" xfId="3054" builtinId="9" hidden="1"/>
    <cellStyle name="Collegamento ipertestuale visitato" xfId="3055" builtinId="9" hidden="1"/>
    <cellStyle name="Collegamento ipertestuale visitato" xfId="3056" builtinId="9" hidden="1"/>
    <cellStyle name="Collegamento ipertestuale visitato" xfId="3057" builtinId="9" hidden="1"/>
    <cellStyle name="Collegamento ipertestuale visitato" xfId="3058" builtinId="9" hidden="1"/>
    <cellStyle name="Collegamento ipertestuale visitato" xfId="3059" builtinId="9" hidden="1"/>
    <cellStyle name="Collegamento ipertestuale visitato" xfId="3060" builtinId="9" hidden="1"/>
    <cellStyle name="Collegamento ipertestuale visitato" xfId="3061" builtinId="9" hidden="1"/>
    <cellStyle name="Collegamento ipertestuale visitato" xfId="3062" builtinId="9" hidden="1"/>
    <cellStyle name="Collegamento ipertestuale visitato" xfId="3063" builtinId="9" hidden="1"/>
    <cellStyle name="Collegamento ipertestuale visitato" xfId="3064" builtinId="9" hidden="1"/>
    <cellStyle name="Collegamento ipertestuale visitato" xfId="3065" builtinId="9" hidden="1"/>
    <cellStyle name="Collegamento ipertestuale visitato" xfId="3066" builtinId="9" hidden="1"/>
    <cellStyle name="Collegamento ipertestuale visitato" xfId="3067" builtinId="9" hidden="1"/>
    <cellStyle name="Collegamento ipertestuale visitato" xfId="3068" builtinId="9" hidden="1"/>
    <cellStyle name="Collegamento ipertestuale visitato" xfId="3069" builtinId="9" hidden="1"/>
    <cellStyle name="Collegamento ipertestuale visitato" xfId="3070" builtinId="9" hidden="1"/>
    <cellStyle name="Collegamento ipertestuale visitato" xfId="3071" builtinId="9" hidden="1"/>
    <cellStyle name="Collegamento ipertestuale visitato" xfId="3072" builtinId="9" hidden="1"/>
    <cellStyle name="Collegamento ipertestuale visitato" xfId="3073" builtinId="9" hidden="1"/>
    <cellStyle name="Collegamento ipertestuale visitato" xfId="3074" builtinId="9" hidden="1"/>
    <cellStyle name="Collegamento ipertestuale visitato" xfId="3075" builtinId="9" hidden="1"/>
    <cellStyle name="Collegamento ipertestuale visitato" xfId="3076" builtinId="9" hidden="1"/>
    <cellStyle name="Collegamento ipertestuale visitato" xfId="3077" builtinId="9" hidden="1"/>
    <cellStyle name="Collegamento ipertestuale visitato" xfId="3078" builtinId="9" hidden="1"/>
    <cellStyle name="Collegamento ipertestuale visitato" xfId="3079" builtinId="9" hidden="1"/>
    <cellStyle name="Collegamento ipertestuale visitato" xfId="3080" builtinId="9" hidden="1"/>
    <cellStyle name="Collegamento ipertestuale visitato" xfId="3081" builtinId="9" hidden="1"/>
    <cellStyle name="Collegamento ipertestuale visitato" xfId="3082" builtinId="9" hidden="1"/>
    <cellStyle name="Collegamento ipertestuale visitato" xfId="3083" builtinId="9" hidden="1"/>
    <cellStyle name="Collegamento ipertestuale visitato" xfId="3084" builtinId="9" hidden="1"/>
    <cellStyle name="Collegamento ipertestuale visitato" xfId="3085" builtinId="9" hidden="1"/>
    <cellStyle name="Collegamento ipertestuale visitato" xfId="3086" builtinId="9" hidden="1"/>
    <cellStyle name="Collegamento ipertestuale visitato" xfId="3087" builtinId="9" hidden="1"/>
    <cellStyle name="Collegamento ipertestuale visitato" xfId="3088" builtinId="9" hidden="1"/>
    <cellStyle name="Collegamento ipertestuale visitato" xfId="3089" builtinId="9" hidden="1"/>
    <cellStyle name="Collegamento ipertestuale visitato" xfId="3090" builtinId="9" hidden="1"/>
    <cellStyle name="Collegamento ipertestuale visitato" xfId="3091" builtinId="9" hidden="1"/>
    <cellStyle name="Collegamento ipertestuale visitato" xfId="3092" builtinId="9" hidden="1"/>
    <cellStyle name="Collegamento ipertestuale visitato" xfId="3093" builtinId="9" hidden="1"/>
    <cellStyle name="Collegamento ipertestuale visitato" xfId="3094" builtinId="9" hidden="1"/>
    <cellStyle name="Collegamento ipertestuale visitato" xfId="3095" builtinId="9" hidden="1"/>
    <cellStyle name="Collegamento ipertestuale visitato" xfId="3096" builtinId="9" hidden="1"/>
    <cellStyle name="Collegamento ipertestuale visitato" xfId="3097" builtinId="9" hidden="1"/>
    <cellStyle name="Collegamento ipertestuale visitato" xfId="3098" builtinId="9" hidden="1"/>
    <cellStyle name="Collegamento ipertestuale visitato" xfId="3099" builtinId="9" hidden="1"/>
    <cellStyle name="Collegamento ipertestuale visitato" xfId="3100" builtinId="9" hidden="1"/>
    <cellStyle name="Collegamento ipertestuale visitato" xfId="3101" builtinId="9" hidden="1"/>
    <cellStyle name="Collegamento ipertestuale visitato" xfId="3102" builtinId="9" hidden="1"/>
    <cellStyle name="Collegamento ipertestuale visitato" xfId="3103" builtinId="9" hidden="1"/>
    <cellStyle name="Collegamento ipertestuale visitato" xfId="3104" builtinId="9" hidden="1"/>
    <cellStyle name="Collegamento ipertestuale visitato" xfId="3105" builtinId="9" hidden="1"/>
    <cellStyle name="Collegamento ipertestuale visitato" xfId="3106" builtinId="9" hidden="1"/>
    <cellStyle name="Collegamento ipertestuale visitato" xfId="3107" builtinId="9" hidden="1"/>
    <cellStyle name="Collegamento ipertestuale visitato" xfId="3108" builtinId="9" hidden="1"/>
    <cellStyle name="Collegamento ipertestuale visitato" xfId="3109" builtinId="9" hidden="1"/>
    <cellStyle name="Collegamento ipertestuale visitato" xfId="3110" builtinId="9" hidden="1"/>
    <cellStyle name="Collegamento ipertestuale visitato" xfId="3111" builtinId="9" hidden="1"/>
    <cellStyle name="Collegamento ipertestuale visitato" xfId="3112" builtinId="9" hidden="1"/>
    <cellStyle name="Collegamento ipertestuale visitato" xfId="3113" builtinId="9" hidden="1"/>
    <cellStyle name="Collegamento ipertestuale visitato" xfId="3114" builtinId="9" hidden="1"/>
    <cellStyle name="Collegamento ipertestuale visitato" xfId="3115" builtinId="9" hidden="1"/>
    <cellStyle name="Collegamento ipertestuale visitato" xfId="3116" builtinId="9" hidden="1"/>
    <cellStyle name="Collegamento ipertestuale visitato" xfId="3117" builtinId="9" hidden="1"/>
    <cellStyle name="Collegamento ipertestuale visitato" xfId="3118" builtinId="9" hidden="1"/>
    <cellStyle name="Collegamento ipertestuale visitato" xfId="3119" builtinId="9" hidden="1"/>
    <cellStyle name="Collegamento ipertestuale visitato" xfId="3120" builtinId="9" hidden="1"/>
    <cellStyle name="Collegamento ipertestuale visitato" xfId="3121" builtinId="9" hidden="1"/>
    <cellStyle name="Collegamento ipertestuale visitato" xfId="3122" builtinId="9" hidden="1"/>
    <cellStyle name="Collegamento ipertestuale visitato" xfId="3123" builtinId="9" hidden="1"/>
    <cellStyle name="Collegamento ipertestuale visitato" xfId="3124" builtinId="9" hidden="1"/>
    <cellStyle name="Collegamento ipertestuale visitato" xfId="3125" builtinId="9" hidden="1"/>
    <cellStyle name="Collegamento ipertestuale visitato" xfId="3126" builtinId="9" hidden="1"/>
    <cellStyle name="Collegamento ipertestuale visitato" xfId="3127" builtinId="9" hidden="1"/>
    <cellStyle name="Collegamento ipertestuale visitato" xfId="3128" builtinId="9" hidden="1"/>
    <cellStyle name="Collegamento ipertestuale visitato" xfId="3129" builtinId="9" hidden="1"/>
    <cellStyle name="Collegamento ipertestuale visitato" xfId="3130" builtinId="9" hidden="1"/>
    <cellStyle name="Collegamento ipertestuale visitato" xfId="3131" builtinId="9" hidden="1"/>
    <cellStyle name="Collegamento ipertestuale visitato" xfId="3132" builtinId="9" hidden="1"/>
    <cellStyle name="Collegamento ipertestuale visitato" xfId="3133" builtinId="9" hidden="1"/>
    <cellStyle name="Collegamento ipertestuale visitato" xfId="3134" builtinId="9" hidden="1"/>
    <cellStyle name="Collegamento ipertestuale visitato" xfId="3135" builtinId="9" hidden="1"/>
    <cellStyle name="Collegamento ipertestuale visitato" xfId="3136" builtinId="9" hidden="1"/>
    <cellStyle name="Collegamento ipertestuale visitato" xfId="3137" builtinId="9" hidden="1"/>
    <cellStyle name="Collegamento ipertestuale visitato" xfId="3138" builtinId="9" hidden="1"/>
    <cellStyle name="Collegamento ipertestuale visitato" xfId="3139" builtinId="9" hidden="1"/>
    <cellStyle name="Collegamento ipertestuale visitato" xfId="3140" builtinId="9" hidden="1"/>
    <cellStyle name="Collegamento ipertestuale visitato" xfId="3141" builtinId="9" hidden="1"/>
    <cellStyle name="Collegamento ipertestuale visitato" xfId="3142" builtinId="9" hidden="1"/>
    <cellStyle name="Collegamento ipertestuale visitato" xfId="3143" builtinId="9" hidden="1"/>
    <cellStyle name="Collegamento ipertestuale visitato" xfId="3144" builtinId="9" hidden="1"/>
    <cellStyle name="Collegamento ipertestuale visitato" xfId="3145" builtinId="9" hidden="1"/>
    <cellStyle name="Collegamento ipertestuale visitato" xfId="3146" builtinId="9" hidden="1"/>
    <cellStyle name="Collegamento ipertestuale visitato" xfId="3147" builtinId="9" hidden="1"/>
    <cellStyle name="Collegamento ipertestuale visitato" xfId="3148" builtinId="9" hidden="1"/>
    <cellStyle name="Collegamento ipertestuale visitato" xfId="3149" builtinId="9" hidden="1"/>
    <cellStyle name="Collegamento ipertestuale visitato" xfId="3150" builtinId="9" hidden="1"/>
    <cellStyle name="Collegamento ipertestuale visitato" xfId="3151" builtinId="9" hidden="1"/>
    <cellStyle name="Collegamento ipertestuale visitato" xfId="3152" builtinId="9" hidden="1"/>
    <cellStyle name="Collegamento ipertestuale visitato" xfId="3153" builtinId="9" hidden="1"/>
    <cellStyle name="Collegamento ipertestuale visitato" xfId="3154" builtinId="9" hidden="1"/>
    <cellStyle name="Collegamento ipertestuale visitato" xfId="3155" builtinId="9" hidden="1"/>
    <cellStyle name="Collegamento ipertestuale visitato" xfId="3156" builtinId="9" hidden="1"/>
    <cellStyle name="Collegamento ipertestuale visitato" xfId="3157" builtinId="9" hidden="1"/>
    <cellStyle name="Collegamento ipertestuale visitato" xfId="3158" builtinId="9" hidden="1"/>
    <cellStyle name="Collegamento ipertestuale visitato" xfId="3159" builtinId="9" hidden="1"/>
    <cellStyle name="Collegamento ipertestuale visitato" xfId="3160" builtinId="9" hidden="1"/>
    <cellStyle name="Collegamento ipertestuale visitato" xfId="3161" builtinId="9" hidden="1"/>
    <cellStyle name="Collegamento ipertestuale visitato" xfId="3162" builtinId="9" hidden="1"/>
    <cellStyle name="Collegamento ipertestuale visitato" xfId="3163" builtinId="9" hidden="1"/>
    <cellStyle name="Collegamento ipertestuale visitato" xfId="3164" builtinId="9" hidden="1"/>
    <cellStyle name="Collegamento ipertestuale visitato" xfId="3165" builtinId="9" hidden="1"/>
    <cellStyle name="Collegamento ipertestuale visitato" xfId="3166" builtinId="9" hidden="1"/>
    <cellStyle name="Collegamento ipertestuale visitato" xfId="3167" builtinId="9" hidden="1"/>
    <cellStyle name="Collegamento ipertestuale visitato" xfId="3168" builtinId="9" hidden="1"/>
    <cellStyle name="Collegamento ipertestuale visitato" xfId="3169" builtinId="9" hidden="1"/>
    <cellStyle name="Collegamento ipertestuale visitato" xfId="3170" builtinId="9" hidden="1"/>
    <cellStyle name="Collegamento ipertestuale visitato" xfId="3171" builtinId="9" hidden="1"/>
    <cellStyle name="Collegamento ipertestuale visitato" xfId="3172" builtinId="9" hidden="1"/>
    <cellStyle name="Collegamento ipertestuale visitato" xfId="3173" builtinId="9" hidden="1"/>
    <cellStyle name="Collegamento ipertestuale visitato" xfId="3174" builtinId="9" hidden="1"/>
    <cellStyle name="Collegamento ipertestuale visitato" xfId="3175" builtinId="9" hidden="1"/>
    <cellStyle name="Collegamento ipertestuale visitato" xfId="3176" builtinId="9" hidden="1"/>
    <cellStyle name="Collegamento ipertestuale visitato" xfId="3177" builtinId="9" hidden="1"/>
    <cellStyle name="Collegamento ipertestuale visitato" xfId="3178" builtinId="9" hidden="1"/>
    <cellStyle name="Collegamento ipertestuale visitato" xfId="3179" builtinId="9" hidden="1"/>
    <cellStyle name="Collegamento ipertestuale visitato" xfId="3180" builtinId="9" hidden="1"/>
    <cellStyle name="Collegamento ipertestuale visitato" xfId="3181" builtinId="9" hidden="1"/>
    <cellStyle name="Collegamento ipertestuale visitato" xfId="3182" builtinId="9" hidden="1"/>
    <cellStyle name="Collegamento ipertestuale visitato" xfId="3183" builtinId="9" hidden="1"/>
    <cellStyle name="Collegamento ipertestuale visitato" xfId="3184" builtinId="9" hidden="1"/>
    <cellStyle name="Collegamento ipertestuale visitato" xfId="3185" builtinId="9" hidden="1"/>
    <cellStyle name="Collegamento ipertestuale visitato" xfId="3186" builtinId="9" hidden="1"/>
    <cellStyle name="Collegamento ipertestuale visitato" xfId="3187" builtinId="9" hidden="1"/>
    <cellStyle name="Collegamento ipertestuale visitato" xfId="3188" builtinId="9" hidden="1"/>
    <cellStyle name="Collegamento ipertestuale visitato" xfId="3189" builtinId="9" hidden="1"/>
    <cellStyle name="Collegamento ipertestuale visitato" xfId="3190" builtinId="9" hidden="1"/>
    <cellStyle name="Collegamento ipertestuale visitato" xfId="3191" builtinId="9" hidden="1"/>
    <cellStyle name="Collegamento ipertestuale visitato" xfId="3192" builtinId="9" hidden="1"/>
    <cellStyle name="Collegamento ipertestuale visitato" xfId="3193" builtinId="9" hidden="1"/>
    <cellStyle name="Collegamento ipertestuale visitato" xfId="3194" builtinId="9" hidden="1"/>
    <cellStyle name="Collegamento ipertestuale visitato" xfId="3195" builtinId="9" hidden="1"/>
    <cellStyle name="Collegamento ipertestuale visitato" xfId="3196" builtinId="9" hidden="1"/>
    <cellStyle name="Collegamento ipertestuale visitato" xfId="3197" builtinId="9" hidden="1"/>
    <cellStyle name="Collegamento ipertestuale visitato" xfId="3198" builtinId="9" hidden="1"/>
    <cellStyle name="Collegamento ipertestuale visitato" xfId="3199" builtinId="9" hidden="1"/>
    <cellStyle name="Collegamento ipertestuale visitato" xfId="3200" builtinId="9" hidden="1"/>
    <cellStyle name="Collegamento ipertestuale visitato" xfId="3201" builtinId="9" hidden="1"/>
    <cellStyle name="Collegamento ipertestuale visitato" xfId="3202" builtinId="9" hidden="1"/>
    <cellStyle name="Collegamento ipertestuale visitato" xfId="3203" builtinId="9" hidden="1"/>
    <cellStyle name="Collegamento ipertestuale visitato" xfId="3204" builtinId="9" hidden="1"/>
    <cellStyle name="Collegamento ipertestuale visitato" xfId="3205" builtinId="9" hidden="1"/>
    <cellStyle name="Collegamento ipertestuale visitato" xfId="3206" builtinId="9" hidden="1"/>
    <cellStyle name="Collegamento ipertestuale visitato" xfId="3207" builtinId="9" hidden="1"/>
    <cellStyle name="Collegamento ipertestuale visitato" xfId="3208" builtinId="9" hidden="1"/>
    <cellStyle name="Collegamento ipertestuale visitato" xfId="3209" builtinId="9" hidden="1"/>
    <cellStyle name="Collegamento ipertestuale visitato" xfId="3210" builtinId="9" hidden="1"/>
    <cellStyle name="Collegamento ipertestuale visitato" xfId="3211" builtinId="9" hidden="1"/>
    <cellStyle name="Collegamento ipertestuale visitato" xfId="3212" builtinId="9" hidden="1"/>
    <cellStyle name="Collegamento ipertestuale visitato" xfId="3213" builtinId="9" hidden="1"/>
    <cellStyle name="Collegamento ipertestuale visitato" xfId="3214" builtinId="9" hidden="1"/>
    <cellStyle name="Collegamento ipertestuale visitato" xfId="3215" builtinId="9" hidden="1"/>
    <cellStyle name="Collegamento ipertestuale visitato" xfId="3216" builtinId="9" hidden="1"/>
    <cellStyle name="Collegamento ipertestuale visitato" xfId="3217" builtinId="9" hidden="1"/>
    <cellStyle name="Collegamento ipertestuale visitato" xfId="3218" builtinId="9" hidden="1"/>
    <cellStyle name="Collegamento ipertestuale visitato" xfId="3219" builtinId="9" hidden="1"/>
    <cellStyle name="Collegamento ipertestuale visitato" xfId="3220" builtinId="9" hidden="1"/>
    <cellStyle name="Collegamento ipertestuale visitato" xfId="3221" builtinId="9" hidden="1"/>
    <cellStyle name="Collegamento ipertestuale visitato" xfId="3222" builtinId="9" hidden="1"/>
    <cellStyle name="Collegamento ipertestuale visitato" xfId="3223" builtinId="9" hidden="1"/>
    <cellStyle name="Collegamento ipertestuale visitato" xfId="3224" builtinId="9" hidden="1"/>
    <cellStyle name="Collegamento ipertestuale visitato" xfId="3225" builtinId="9" hidden="1"/>
    <cellStyle name="Collegamento ipertestuale visitato" xfId="3226" builtinId="9" hidden="1"/>
    <cellStyle name="Collegamento ipertestuale visitato" xfId="3227" builtinId="9" hidden="1"/>
    <cellStyle name="Collegamento ipertestuale visitato" xfId="3228" builtinId="9" hidden="1"/>
    <cellStyle name="Collegamento ipertestuale visitato" xfId="3229" builtinId="9" hidden="1"/>
    <cellStyle name="Collegamento ipertestuale visitato" xfId="3230" builtinId="9" hidden="1"/>
    <cellStyle name="Collegamento ipertestuale visitato" xfId="3231" builtinId="9" hidden="1"/>
    <cellStyle name="Collegamento ipertestuale visitato" xfId="3232" builtinId="9" hidden="1"/>
    <cellStyle name="Collegamento ipertestuale visitato" xfId="3233" builtinId="9" hidden="1"/>
    <cellStyle name="Collegamento ipertestuale visitato" xfId="3234" builtinId="9" hidden="1"/>
    <cellStyle name="Collegamento ipertestuale visitato" xfId="3235" builtinId="9" hidden="1"/>
    <cellStyle name="Collegamento ipertestuale visitato" xfId="3236" builtinId="9" hidden="1"/>
    <cellStyle name="Collegamento ipertestuale visitato" xfId="3237" builtinId="9" hidden="1"/>
    <cellStyle name="Collegamento ipertestuale visitato" xfId="3238" builtinId="9" hidden="1"/>
    <cellStyle name="Collegamento ipertestuale visitato" xfId="3239" builtinId="9" hidden="1"/>
    <cellStyle name="Collegamento ipertestuale visitato" xfId="3240" builtinId="9" hidden="1"/>
    <cellStyle name="Collegamento ipertestuale visitato" xfId="3241" builtinId="9" hidden="1"/>
    <cellStyle name="Collegamento ipertestuale visitato" xfId="3242" builtinId="9" hidden="1"/>
    <cellStyle name="Collegamento ipertestuale visitato" xfId="3243" builtinId="9" hidden="1"/>
    <cellStyle name="Collegamento ipertestuale visitato" xfId="3244" builtinId="9" hidden="1"/>
    <cellStyle name="Collegamento ipertestuale visitato" xfId="3245" builtinId="9" hidden="1"/>
    <cellStyle name="Collegamento ipertestuale visitato" xfId="3246" builtinId="9" hidden="1"/>
    <cellStyle name="Collegamento ipertestuale visitato" xfId="3247" builtinId="9" hidden="1"/>
    <cellStyle name="Collegamento ipertestuale visitato" xfId="3248" builtinId="9" hidden="1"/>
    <cellStyle name="Collegamento ipertestuale visitato" xfId="3249" builtinId="9" hidden="1"/>
    <cellStyle name="Collegamento ipertestuale visitato" xfId="3250" builtinId="9" hidden="1"/>
    <cellStyle name="Collegamento ipertestuale visitato" xfId="3251" builtinId="9" hidden="1"/>
    <cellStyle name="Collegamento ipertestuale visitato" xfId="3252" builtinId="9" hidden="1"/>
    <cellStyle name="Collegamento ipertestuale visitato" xfId="3253" builtinId="9" hidden="1"/>
    <cellStyle name="Collegamento ipertestuale visitato" xfId="3254" builtinId="9" hidden="1"/>
    <cellStyle name="Collegamento ipertestuale visitato" xfId="3255" builtinId="9" hidden="1"/>
    <cellStyle name="Collegamento ipertestuale visitato" xfId="3256" builtinId="9" hidden="1"/>
    <cellStyle name="Collegamento ipertestuale visitato" xfId="3257" builtinId="9" hidden="1"/>
    <cellStyle name="Collegamento ipertestuale visitato" xfId="3258" builtinId="9" hidden="1"/>
    <cellStyle name="Collegamento ipertestuale visitato" xfId="3259" builtinId="9" hidden="1"/>
    <cellStyle name="Collegamento ipertestuale visitato" xfId="3260" builtinId="9" hidden="1"/>
    <cellStyle name="Collegamento ipertestuale visitato" xfId="3261" builtinId="9" hidden="1"/>
    <cellStyle name="Collegamento ipertestuale visitato" xfId="3262" builtinId="9" hidden="1"/>
    <cellStyle name="Collegamento ipertestuale visitato" xfId="3263" builtinId="9" hidden="1"/>
    <cellStyle name="Collegamento ipertestuale visitato" xfId="3264" builtinId="9" hidden="1"/>
    <cellStyle name="Collegamento ipertestuale visitato" xfId="3265" builtinId="9" hidden="1"/>
    <cellStyle name="Collegamento ipertestuale visitato" xfId="3266" builtinId="9" hidden="1"/>
    <cellStyle name="Collegamento ipertestuale visitato" xfId="3267" builtinId="9" hidden="1"/>
    <cellStyle name="Collegamento ipertestuale visitato" xfId="3268" builtinId="9" hidden="1"/>
    <cellStyle name="Collegamento ipertestuale visitato" xfId="3269" builtinId="9" hidden="1"/>
    <cellStyle name="Collegamento ipertestuale visitato" xfId="3270" builtinId="9" hidden="1"/>
    <cellStyle name="Collegamento ipertestuale visitato" xfId="3271" builtinId="9" hidden="1"/>
    <cellStyle name="Collegamento ipertestuale visitato" xfId="3272" builtinId="9" hidden="1"/>
    <cellStyle name="Collegamento ipertestuale visitato" xfId="3273" builtinId="9" hidden="1"/>
    <cellStyle name="Collegamento ipertestuale visitato" xfId="3274" builtinId="9" hidden="1"/>
    <cellStyle name="Collegamento ipertestuale visitato" xfId="3275" builtinId="9" hidden="1"/>
    <cellStyle name="Collegamento ipertestuale visitato" xfId="3276" builtinId="9" hidden="1"/>
    <cellStyle name="Collegamento ipertestuale visitato" xfId="3277" builtinId="9" hidden="1"/>
    <cellStyle name="Collegamento ipertestuale visitato" xfId="3278" builtinId="9" hidden="1"/>
    <cellStyle name="Collegamento ipertestuale visitato" xfId="3279" builtinId="9" hidden="1"/>
    <cellStyle name="Collegamento ipertestuale visitato" xfId="3280" builtinId="9" hidden="1"/>
    <cellStyle name="Collegamento ipertestuale visitato" xfId="3281" builtinId="9" hidden="1"/>
    <cellStyle name="Collegamento ipertestuale visitato" xfId="3282" builtinId="9" hidden="1"/>
    <cellStyle name="Collegamento ipertestuale visitato" xfId="3283" builtinId="9" hidden="1"/>
    <cellStyle name="Collegamento ipertestuale visitato" xfId="3284" builtinId="9" hidden="1"/>
    <cellStyle name="Collegamento ipertestuale visitato" xfId="3285" builtinId="9" hidden="1"/>
    <cellStyle name="Collegamento ipertestuale visitato" xfId="3286" builtinId="9" hidden="1"/>
    <cellStyle name="Collegamento ipertestuale visitato" xfId="3287" builtinId="9" hidden="1"/>
    <cellStyle name="Collegamento ipertestuale visitato" xfId="3288" builtinId="9" hidden="1"/>
    <cellStyle name="Collegamento ipertestuale visitato" xfId="3289" builtinId="9" hidden="1"/>
    <cellStyle name="Collegamento ipertestuale visitato" xfId="3290" builtinId="9" hidden="1"/>
    <cellStyle name="Collegamento ipertestuale visitato" xfId="3291" builtinId="9" hidden="1"/>
    <cellStyle name="Collegamento ipertestuale visitato" xfId="3292" builtinId="9" hidden="1"/>
    <cellStyle name="Collegamento ipertestuale visitato" xfId="3293" builtinId="9" hidden="1"/>
    <cellStyle name="Collegamento ipertestuale visitato" xfId="3294" builtinId="9" hidden="1"/>
    <cellStyle name="Collegamento ipertestuale visitato" xfId="3295" builtinId="9" hidden="1"/>
    <cellStyle name="Collegamento ipertestuale visitato" xfId="3296" builtinId="9" hidden="1"/>
    <cellStyle name="Collegamento ipertestuale visitato" xfId="3297" builtinId="9" hidden="1"/>
    <cellStyle name="Collegamento ipertestuale visitato" xfId="3298" builtinId="9" hidden="1"/>
    <cellStyle name="Collegamento ipertestuale visitato" xfId="3299" builtinId="9" hidden="1"/>
    <cellStyle name="Collegamento ipertestuale visitato" xfId="3300" builtinId="9" hidden="1"/>
    <cellStyle name="Collegamento ipertestuale visitato" xfId="3301" builtinId="9" hidden="1"/>
    <cellStyle name="Collegamento ipertestuale visitato" xfId="3302" builtinId="9" hidden="1"/>
    <cellStyle name="Collegamento ipertestuale visitato" xfId="3303" builtinId="9" hidden="1"/>
    <cellStyle name="Collegamento ipertestuale visitato" xfId="3304" builtinId="9" hidden="1"/>
    <cellStyle name="Collegamento ipertestuale visitato" xfId="3305" builtinId="9" hidden="1"/>
    <cellStyle name="Collegamento ipertestuale visitato" xfId="3306" builtinId="9" hidden="1"/>
    <cellStyle name="Collegamento ipertestuale visitato" xfId="3307" builtinId="9" hidden="1"/>
    <cellStyle name="Collegamento ipertestuale visitato" xfId="3308" builtinId="9" hidden="1"/>
    <cellStyle name="Collegamento ipertestuale visitato" xfId="3309" builtinId="9" hidden="1"/>
    <cellStyle name="Collegamento ipertestuale visitato" xfId="3310" builtinId="9" hidden="1"/>
    <cellStyle name="Collegamento ipertestuale visitato" xfId="3311" builtinId="9" hidden="1"/>
    <cellStyle name="Collegamento ipertestuale visitato" xfId="3312" builtinId="9" hidden="1"/>
    <cellStyle name="Collegamento ipertestuale visitato" xfId="3313" builtinId="9" hidden="1"/>
    <cellStyle name="Collegamento ipertestuale visitato" xfId="3314" builtinId="9" hidden="1"/>
    <cellStyle name="Collegamento ipertestuale visitato" xfId="3315" builtinId="9" hidden="1"/>
    <cellStyle name="Collegamento ipertestuale visitato" xfId="3316" builtinId="9" hidden="1"/>
    <cellStyle name="Collegamento ipertestuale visitato" xfId="3317" builtinId="9" hidden="1"/>
    <cellStyle name="Collegamento ipertestuale visitato" xfId="3318" builtinId="9" hidden="1"/>
    <cellStyle name="Collegamento ipertestuale visitato" xfId="3319" builtinId="9" hidden="1"/>
    <cellStyle name="Collegamento ipertestuale visitato" xfId="3320" builtinId="9" hidden="1"/>
    <cellStyle name="Collegamento ipertestuale visitato" xfId="3321" builtinId="9" hidden="1"/>
    <cellStyle name="Collegamento ipertestuale visitato" xfId="3322" builtinId="9" hidden="1"/>
    <cellStyle name="Collegamento ipertestuale visitato" xfId="3323" builtinId="9" hidden="1"/>
    <cellStyle name="Collegamento ipertestuale visitato" xfId="3324" builtinId="9" hidden="1"/>
    <cellStyle name="Collegamento ipertestuale visitato" xfId="3325" builtinId="9" hidden="1"/>
    <cellStyle name="Collegamento ipertestuale visitato" xfId="3326" builtinId="9" hidden="1"/>
    <cellStyle name="Collegamento ipertestuale visitato" xfId="3327" builtinId="9" hidden="1"/>
    <cellStyle name="Collegamento ipertestuale visitato" xfId="3328" builtinId="9" hidden="1"/>
    <cellStyle name="Collegamento ipertestuale visitato" xfId="3329" builtinId="9" hidden="1"/>
    <cellStyle name="Collegamento ipertestuale visitato" xfId="3330" builtinId="9" hidden="1"/>
    <cellStyle name="Collegamento ipertestuale visitato" xfId="3331" builtinId="9" hidden="1"/>
    <cellStyle name="Collegamento ipertestuale visitato" xfId="3332" builtinId="9" hidden="1"/>
    <cellStyle name="Collegamento ipertestuale visitato" xfId="3333" builtinId="9" hidden="1"/>
    <cellStyle name="Collegamento ipertestuale visitato" xfId="3334" builtinId="9" hidden="1"/>
    <cellStyle name="Collegamento ipertestuale visitato" xfId="3335" builtinId="9" hidden="1"/>
    <cellStyle name="Collegamento ipertestuale visitato" xfId="3336" builtinId="9" hidden="1"/>
    <cellStyle name="Collegamento ipertestuale visitato" xfId="3337" builtinId="9" hidden="1"/>
    <cellStyle name="Collegamento ipertestuale visitato" xfId="3338" builtinId="9" hidden="1"/>
    <cellStyle name="Collegamento ipertestuale visitato" xfId="3339" builtinId="9" hidden="1"/>
    <cellStyle name="Collegamento ipertestuale visitato" xfId="3340" builtinId="9" hidden="1"/>
    <cellStyle name="Collegamento ipertestuale visitato" xfId="3341" builtinId="9" hidden="1"/>
    <cellStyle name="Collegamento ipertestuale visitato" xfId="3342" builtinId="9" hidden="1"/>
    <cellStyle name="Collegamento ipertestuale visitato" xfId="3343" builtinId="9" hidden="1"/>
    <cellStyle name="Collegamento ipertestuale visitato" xfId="3344" builtinId="9" hidden="1"/>
    <cellStyle name="Collegamento ipertestuale visitato" xfId="3345" builtinId="9" hidden="1"/>
    <cellStyle name="Collegamento ipertestuale visitato" xfId="3346" builtinId="9" hidden="1"/>
    <cellStyle name="Collegamento ipertestuale visitato" xfId="3347" builtinId="9" hidden="1"/>
    <cellStyle name="Collegamento ipertestuale visitato" xfId="3348" builtinId="9" hidden="1"/>
    <cellStyle name="Collegamento ipertestuale visitato" xfId="3349" builtinId="9" hidden="1"/>
    <cellStyle name="Collegamento ipertestuale visitato" xfId="3350" builtinId="9" hidden="1"/>
    <cellStyle name="Collegamento ipertestuale visitato" xfId="3351" builtinId="9" hidden="1"/>
    <cellStyle name="Collegamento ipertestuale visitato" xfId="3352" builtinId="9" hidden="1"/>
    <cellStyle name="Collegamento ipertestuale visitato" xfId="3353" builtinId="9" hidden="1"/>
    <cellStyle name="Collegamento ipertestuale visitato" xfId="3354" builtinId="9" hidden="1"/>
    <cellStyle name="Collegamento ipertestuale visitato" xfId="3355" builtinId="9" hidden="1"/>
    <cellStyle name="Collegamento ipertestuale visitato" xfId="3356" builtinId="9" hidden="1"/>
    <cellStyle name="Collegamento ipertestuale visitato" xfId="3357" builtinId="9" hidden="1"/>
    <cellStyle name="Collegamento ipertestuale visitato" xfId="3358" builtinId="9" hidden="1"/>
    <cellStyle name="Collegamento ipertestuale visitato" xfId="3359" builtinId="9" hidden="1"/>
    <cellStyle name="Collegamento ipertestuale visitato" xfId="3360" builtinId="9" hidden="1"/>
    <cellStyle name="Collegamento ipertestuale visitato" xfId="3361" builtinId="9" hidden="1"/>
    <cellStyle name="Collegamento ipertestuale visitato" xfId="3362" builtinId="9" hidden="1"/>
    <cellStyle name="Collegamento ipertestuale visitato" xfId="3363" builtinId="9" hidden="1"/>
    <cellStyle name="Collegamento ipertestuale visitato" xfId="3364" builtinId="9" hidden="1"/>
    <cellStyle name="Collegamento ipertestuale visitato" xfId="3365" builtinId="9" hidden="1"/>
    <cellStyle name="Collegamento ipertestuale visitato" xfId="3366" builtinId="9" hidden="1"/>
    <cellStyle name="Collegamento ipertestuale visitato" xfId="3367" builtinId="9" hidden="1"/>
    <cellStyle name="Collegamento ipertestuale visitato" xfId="3368" builtinId="9" hidden="1"/>
    <cellStyle name="Collegamento ipertestuale visitato" xfId="3369" builtinId="9" hidden="1"/>
    <cellStyle name="Collegamento ipertestuale visitato" xfId="3370" builtinId="9" hidden="1"/>
    <cellStyle name="Collegamento ipertestuale visitato" xfId="3371" builtinId="9" hidden="1"/>
    <cellStyle name="Collegamento ipertestuale visitato" xfId="3372" builtinId="9" hidden="1"/>
    <cellStyle name="Collegamento ipertestuale visitato" xfId="3373" builtinId="9" hidden="1"/>
    <cellStyle name="Collegamento ipertestuale visitato" xfId="3374" builtinId="9" hidden="1"/>
    <cellStyle name="Collegamento ipertestuale visitato" xfId="3375" builtinId="9" hidden="1"/>
    <cellStyle name="Collegamento ipertestuale visitato" xfId="3376" builtinId="9" hidden="1"/>
    <cellStyle name="Collegamento ipertestuale visitato" xfId="3377" builtinId="9" hidden="1"/>
    <cellStyle name="Collegamento ipertestuale visitato" xfId="3378" builtinId="9" hidden="1"/>
    <cellStyle name="Collegamento ipertestuale visitato" xfId="3379" builtinId="9" hidden="1"/>
    <cellStyle name="Collegamento ipertestuale visitato" xfId="3380" builtinId="9" hidden="1"/>
    <cellStyle name="Collegamento ipertestuale visitato" xfId="3381" builtinId="9" hidden="1"/>
    <cellStyle name="Collegamento ipertestuale visitato" xfId="3382" builtinId="9" hidden="1"/>
    <cellStyle name="Collegamento ipertestuale visitato" xfId="3383" builtinId="9" hidden="1"/>
    <cellStyle name="Collegamento ipertestuale visitato" xfId="3384" builtinId="9" hidden="1"/>
    <cellStyle name="Collegamento ipertestuale visitato" xfId="3385" builtinId="9" hidden="1"/>
    <cellStyle name="Collegamento ipertestuale visitato" xfId="3386" builtinId="9" hidden="1"/>
    <cellStyle name="Collegamento ipertestuale visitato" xfId="3387" builtinId="9" hidden="1"/>
    <cellStyle name="Collegamento ipertestuale visitato" xfId="3388" builtinId="9" hidden="1"/>
    <cellStyle name="Collegamento ipertestuale visitato" xfId="3389" builtinId="9" hidden="1"/>
    <cellStyle name="Collegamento ipertestuale visitato" xfId="3390" builtinId="9" hidden="1"/>
    <cellStyle name="Collegamento ipertestuale visitato" xfId="3391" builtinId="9" hidden="1"/>
    <cellStyle name="Collegamento ipertestuale visitato" xfId="3392" builtinId="9" hidden="1"/>
    <cellStyle name="Collegamento ipertestuale visitato" xfId="3393" builtinId="9" hidden="1"/>
    <cellStyle name="Euro" xfId="59" xr:uid="{00000000-0005-0000-0000-0000400D0000}"/>
    <cellStyle name="Normale" xfId="0" builtinId="0"/>
    <cellStyle name="Normale 2" xfId="1531" xr:uid="{00000000-0005-0000-0000-000042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1115694474498E-3"/>
          <c:y val="2.6498898972374198E-2"/>
          <c:w val="0.98680247729525805"/>
          <c:h val="0.97350110102762599"/>
        </c:manualLayout>
      </c:layout>
      <c:pie3DChart>
        <c:varyColors val="1"/>
        <c:ser>
          <c:idx val="0"/>
          <c:order val="0"/>
          <c:dLbls>
            <c:dLbl>
              <c:idx val="6"/>
              <c:layout>
                <c:manualLayout>
                  <c:x val="2.7512586451675401E-2"/>
                  <c:y val="0.171902757388376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E1-D44F-9E69-584AE4DC2F3D}"/>
                </c:ext>
              </c:extLst>
            </c:dLbl>
            <c:dLbl>
              <c:idx val="7"/>
              <c:layout>
                <c:manualLayout>
                  <c:x val="1.5395691264133701E-2"/>
                  <c:y val="-1.91131166866853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E1-D44F-9E69-584AE4DC2F3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'Riassunto_Giro del Mondo'!$E$1:$M$1</c:f>
              <c:strCache>
                <c:ptCount val="9"/>
                <c:pt idx="0">
                  <c:v>Visti &amp; Tasse</c:v>
                </c:pt>
                <c:pt idx="1">
                  <c:v>Pernottamento</c:v>
                </c:pt>
                <c:pt idx="2">
                  <c:v>Cibi &amp; Bevande</c:v>
                </c:pt>
                <c:pt idx="3">
                  <c:v>Trasporti</c:v>
                </c:pt>
                <c:pt idx="4">
                  <c:v>Tempo Libero</c:v>
                </c:pt>
                <c:pt idx="5">
                  <c:v>Salute &amp; Bellezza</c:v>
                </c:pt>
                <c:pt idx="6">
                  <c:v>Lavanderia</c:v>
                </c:pt>
                <c:pt idx="7">
                  <c:v>Altro</c:v>
                </c:pt>
                <c:pt idx="8">
                  <c:v>Voli Internazionali</c:v>
                </c:pt>
              </c:strCache>
            </c:strRef>
          </c:cat>
          <c:val>
            <c:numRef>
              <c:f>'Riassunto_Giro del Mondo'!$E$31:$M$31</c:f>
              <c:numCache>
                <c:formatCode>#,##0.00\ "€"</c:formatCode>
                <c:ptCount val="9"/>
                <c:pt idx="0">
                  <c:v>670.50378272334115</c:v>
                </c:pt>
                <c:pt idx="1">
                  <c:v>10888.758384700277</c:v>
                </c:pt>
                <c:pt idx="2">
                  <c:v>7696.9778961475949</c:v>
                </c:pt>
                <c:pt idx="3">
                  <c:v>9995.3500286452945</c:v>
                </c:pt>
                <c:pt idx="4">
                  <c:v>4812.0807744501762</c:v>
                </c:pt>
                <c:pt idx="5">
                  <c:v>1559.9028348250379</c:v>
                </c:pt>
                <c:pt idx="6">
                  <c:v>185.64028615220045</c:v>
                </c:pt>
                <c:pt idx="7">
                  <c:v>1001.5745110408492</c:v>
                </c:pt>
                <c:pt idx="8">
                  <c:v>10092.41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E1-D44F-9E69-584AE4DC2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890034323673498E-3"/>
          <c:y val="9.9431204083789596E-2"/>
          <c:w val="0.91814118136372602"/>
          <c:h val="0.883638534939714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92-7048-B416-CB7219E260C4}"/>
                </c:ext>
              </c:extLst>
            </c:dLbl>
            <c:dLbl>
              <c:idx val="6"/>
              <c:layout>
                <c:manualLayout>
                  <c:x val="-9.1524823691903401E-2"/>
                  <c:y val="-2.94607676823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92-7048-B416-CB7219E260C4}"/>
                </c:ext>
              </c:extLst>
            </c:dLbl>
            <c:dLbl>
              <c:idx val="8"/>
              <c:layout>
                <c:manualLayout>
                  <c:x val="0.11496779977319101"/>
                  <c:y val="-3.1992412242634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92-7048-B416-CB7219E260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'9.Ecuador'!$F$4:$N$4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'9.Ecuador'!$F$29:$N$29</c:f>
              <c:numCache>
                <c:formatCode>#,##0.00\ "€"</c:formatCode>
                <c:ptCount val="9"/>
                <c:pt idx="0">
                  <c:v>0</c:v>
                </c:pt>
                <c:pt idx="1">
                  <c:v>197.24770642201833</c:v>
                </c:pt>
                <c:pt idx="2">
                  <c:v>324.04587155963304</c:v>
                </c:pt>
                <c:pt idx="3">
                  <c:v>150.50458715596326</c:v>
                </c:pt>
                <c:pt idx="4">
                  <c:v>25.688073394495412</c:v>
                </c:pt>
                <c:pt idx="5">
                  <c:v>157.79816513761466</c:v>
                </c:pt>
                <c:pt idx="6">
                  <c:v>10.779816513761467</c:v>
                </c:pt>
                <c:pt idx="7">
                  <c:v>5.5045871559633026</c:v>
                </c:pt>
                <c:pt idx="8">
                  <c:v>8.2477064220183482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92-7048-B416-CB7219E26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576843312144894E-3"/>
          <c:y val="9.7605090210180406E-2"/>
          <c:w val="0.91484437437825605"/>
          <c:h val="0.8802650505301009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3.4030843258560102E-2"/>
                  <c:y val="-4.72426975301553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BC-644B-B874-00D02869E141}"/>
                </c:ext>
              </c:extLst>
            </c:dLbl>
            <c:dLbl>
              <c:idx val="6"/>
              <c:layout>
                <c:manualLayout>
                  <c:x val="-0.107608411220636"/>
                  <c:y val="-5.294596094833069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BC-644B-B874-00D02869E141}"/>
                </c:ext>
              </c:extLst>
            </c:dLbl>
            <c:dLbl>
              <c:idx val="7"/>
              <c:layout>
                <c:manualLayout>
                  <c:x val="-1.4465925870271901E-2"/>
                  <c:y val="-6.6765353434653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BC-644B-B874-00D02869E1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'10.Perù'!$F$4:$N$4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'10.Perù'!$F$43:$N$43</c:f>
              <c:numCache>
                <c:formatCode>#,##0.00\ "€"</c:formatCode>
                <c:ptCount val="9"/>
                <c:pt idx="0">
                  <c:v>0</c:v>
                </c:pt>
                <c:pt idx="1">
                  <c:v>213.29639889196676</c:v>
                </c:pt>
                <c:pt idx="2">
                  <c:v>411.87257617728528</c:v>
                </c:pt>
                <c:pt idx="3">
                  <c:v>322.99168975069256</c:v>
                </c:pt>
                <c:pt idx="4">
                  <c:v>325.76177285318562</c:v>
                </c:pt>
                <c:pt idx="5">
                  <c:v>161.38504155124656</c:v>
                </c:pt>
                <c:pt idx="6">
                  <c:v>20.645429362880886</c:v>
                </c:pt>
                <c:pt idx="7">
                  <c:v>7.75623268698061</c:v>
                </c:pt>
                <c:pt idx="8">
                  <c:v>57.257617728531855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BC-644B-B874-00D02869E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5850785340314101E-2"/>
          <c:y val="5.4936959881214803E-2"/>
          <c:w val="0.91393979057591601"/>
          <c:h val="0.922899200323959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87-D841-9CA4-8443339C807D}"/>
                </c:ext>
              </c:extLst>
            </c:dLbl>
            <c:dLbl>
              <c:idx val="6"/>
              <c:layout>
                <c:manualLayout>
                  <c:x val="-4.5463762525308003E-2"/>
                  <c:y val="-5.388277446920899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87-D841-9CA4-8443339C80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'11.Bolivia'!$F$4:$N$4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'11.Bolivia'!$F$29:$N$29</c:f>
              <c:numCache>
                <c:formatCode>#,##0.00\ "€"</c:formatCode>
                <c:ptCount val="9"/>
                <c:pt idx="0">
                  <c:v>0</c:v>
                </c:pt>
                <c:pt idx="1">
                  <c:v>233.59580052493439</c:v>
                </c:pt>
                <c:pt idx="2">
                  <c:v>230.36745406824144</c:v>
                </c:pt>
                <c:pt idx="3">
                  <c:v>152.49343832020998</c:v>
                </c:pt>
                <c:pt idx="4">
                  <c:v>74.278215223097106</c:v>
                </c:pt>
                <c:pt idx="5">
                  <c:v>471.12860892388449</c:v>
                </c:pt>
                <c:pt idx="6">
                  <c:v>20.196850393700785</c:v>
                </c:pt>
                <c:pt idx="7">
                  <c:v>13.254593175853017</c:v>
                </c:pt>
                <c:pt idx="8">
                  <c:v>45.301837270341203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87-D841-9CA4-8443339C8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989001820857797E-2"/>
          <c:y val="5.2373367885976303E-2"/>
          <c:w val="0.93526217175149395"/>
          <c:h val="0.9003165553672880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F5-5A4B-BF4D-BB7F39972A56}"/>
                </c:ext>
              </c:extLst>
            </c:dLbl>
            <c:dLbl>
              <c:idx val="7"/>
              <c:layout>
                <c:manualLayout>
                  <c:x val="2.6349314217833701E-2"/>
                  <c:y val="-2.050573108741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F5-5A4B-BF4D-BB7F39972A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'12.Cile'!$F$4:$N$4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'12.Cile'!$F$28:$N$28</c:f>
              <c:numCache>
                <c:formatCode>#,##0.00\ "€"</c:formatCode>
                <c:ptCount val="9"/>
                <c:pt idx="0">
                  <c:v>0</c:v>
                </c:pt>
                <c:pt idx="1">
                  <c:v>136.56311735147102</c:v>
                </c:pt>
                <c:pt idx="2">
                  <c:v>457.14967582832821</c:v>
                </c:pt>
                <c:pt idx="3">
                  <c:v>175.72888906566962</c:v>
                </c:pt>
                <c:pt idx="4">
                  <c:v>135.23726184320432</c:v>
                </c:pt>
                <c:pt idx="5">
                  <c:v>47.730798297601524</c:v>
                </c:pt>
                <c:pt idx="6">
                  <c:v>13.921482836800445</c:v>
                </c:pt>
                <c:pt idx="7">
                  <c:v>3.486999986741445</c:v>
                </c:pt>
                <c:pt idx="8">
                  <c:v>64.569163252588737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F5-5A4B-BF4D-BB7F39972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954361709318602E-3"/>
          <c:y val="2.2197579841413E-2"/>
          <c:w val="0.993902507404267"/>
          <c:h val="0.95560484031717396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FF-594C-829B-7138184ED46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F-594C-829B-7138184ED46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FF-594C-829B-7138184ED46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FF-594C-829B-7138184ED46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FF-594C-829B-7138184ED46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FF-594C-829B-7138184ED4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'13.Polinesia F.'!$F$4:$N$4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'13.Polinesia F.'!$F$17:$N$17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73.598189590143321</c:v>
                </c:pt>
                <c:pt idx="3">
                  <c:v>654.99958092364432</c:v>
                </c:pt>
                <c:pt idx="4">
                  <c:v>62.023300645377589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FF-594C-829B-7138184ED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988992478028801E-2"/>
          <c:y val="8.30116881881931E-2"/>
          <c:w val="0.93526217175149395"/>
          <c:h val="0.9003165553672880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62-CC48-B75E-3EBE18EE331E}"/>
                </c:ext>
              </c:extLst>
            </c:dLbl>
            <c:dLbl>
              <c:idx val="5"/>
              <c:layout>
                <c:manualLayout>
                  <c:x val="-7.9155681045819007E-2"/>
                  <c:y val="3.57446784557092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62-CC48-B75E-3EBE18EE331E}"/>
                </c:ext>
              </c:extLst>
            </c:dLbl>
            <c:dLbl>
              <c:idx val="6"/>
              <c:layout>
                <c:manualLayout>
                  <c:x val="-1.9563503164513201E-2"/>
                  <c:y val="-1.39669617043416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62-CC48-B75E-3EBE18EE331E}"/>
                </c:ext>
              </c:extLst>
            </c:dLbl>
            <c:dLbl>
              <c:idx val="7"/>
              <c:layout>
                <c:manualLayout>
                  <c:x val="9.6270136524851599E-2"/>
                  <c:y val="-1.41885063368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62-CC48-B75E-3EBE18EE33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'14.Nuova Zelanda'!$F$4:$N$4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'14.Nuova Zelanda'!$F$65:$N$65</c:f>
              <c:numCache>
                <c:formatCode>#,##0.00\ "€"</c:formatCode>
                <c:ptCount val="9"/>
                <c:pt idx="0">
                  <c:v>0</c:v>
                </c:pt>
                <c:pt idx="1">
                  <c:v>2054.3670886075947</c:v>
                </c:pt>
                <c:pt idx="2">
                  <c:v>786.16455696202547</c:v>
                </c:pt>
                <c:pt idx="3">
                  <c:v>722.94936708860757</c:v>
                </c:pt>
                <c:pt idx="4">
                  <c:v>103.79746835443038</c:v>
                </c:pt>
                <c:pt idx="5">
                  <c:v>401.2658227848101</c:v>
                </c:pt>
                <c:pt idx="6">
                  <c:v>48.715189873417721</c:v>
                </c:pt>
                <c:pt idx="7">
                  <c:v>5.6962025316455698</c:v>
                </c:pt>
                <c:pt idx="8">
                  <c:v>165.879746835443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62-CC48-B75E-3EBE18EE3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988992478028801E-2"/>
          <c:y val="8.30116881881931E-2"/>
          <c:w val="0.93526217175149395"/>
          <c:h val="0.9003165553672880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B0-4E46-B702-746B0C1AF417}"/>
                </c:ext>
              </c:extLst>
            </c:dLbl>
            <c:dLbl>
              <c:idx val="5"/>
              <c:layout>
                <c:manualLayout>
                  <c:x val="-7.9155681045819007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B0-4E46-B702-746B0C1AF417}"/>
                </c:ext>
              </c:extLst>
            </c:dLbl>
            <c:dLbl>
              <c:idx val="6"/>
              <c:layout>
                <c:manualLayout>
                  <c:x val="-7.3226285913636302E-3"/>
                  <c:y val="-1.28715239708960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B0-4E46-B702-746B0C1AF417}"/>
                </c:ext>
              </c:extLst>
            </c:dLbl>
            <c:dLbl>
              <c:idx val="7"/>
              <c:layout>
                <c:manualLayout>
                  <c:x val="9.6270136524851599E-2"/>
                  <c:y val="-1.41885063368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B0-4E46-B702-746B0C1AF4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'15.Australia'!$F$5:$N$5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'15.Australia'!$F$64:$N$64</c:f>
              <c:numCache>
                <c:formatCode>#,##0.00\ "€"</c:formatCode>
                <c:ptCount val="9"/>
                <c:pt idx="0">
                  <c:v>0</c:v>
                </c:pt>
                <c:pt idx="1">
                  <c:v>1436.7922077922076</c:v>
                </c:pt>
                <c:pt idx="2">
                  <c:v>509.67532467532459</c:v>
                </c:pt>
                <c:pt idx="3">
                  <c:v>1673.5714285714284</c:v>
                </c:pt>
                <c:pt idx="4">
                  <c:v>157.9220779220779</c:v>
                </c:pt>
                <c:pt idx="5">
                  <c:v>480.51948051948051</c:v>
                </c:pt>
                <c:pt idx="6">
                  <c:v>34.772727272727273</c:v>
                </c:pt>
                <c:pt idx="7">
                  <c:v>6.4935064935064934</c:v>
                </c:pt>
                <c:pt idx="8">
                  <c:v>159.05844155844156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B0-4E46-B702-746B0C1AF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-8.94402142957339E-2"/>
                  <c:y val="2.45971764590692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39-4844-980C-E290E50BCB1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39-4844-980C-E290E50BCB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'16.Timor Est'!$F$4:$N$4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'16.Timor Est'!$F$20:$N$20</c:f>
              <c:numCache>
                <c:formatCode>#,##0.00\ "€"</c:formatCode>
                <c:ptCount val="9"/>
                <c:pt idx="0">
                  <c:v>18.18181818181818</c:v>
                </c:pt>
                <c:pt idx="1">
                  <c:v>354.5454545454545</c:v>
                </c:pt>
                <c:pt idx="2">
                  <c:v>94.545454545454533</c:v>
                </c:pt>
                <c:pt idx="3">
                  <c:v>93.181818181818173</c:v>
                </c:pt>
                <c:pt idx="4">
                  <c:v>1.8181818181818181</c:v>
                </c:pt>
                <c:pt idx="5">
                  <c:v>36.36363636363636</c:v>
                </c:pt>
                <c:pt idx="6">
                  <c:v>0.45454545454545453</c:v>
                </c:pt>
                <c:pt idx="7">
                  <c:v>0.90909090909090906</c:v>
                </c:pt>
                <c:pt idx="8">
                  <c:v>12.727272727272727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39-4844-980C-E290E50BC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988992478028801E-2"/>
          <c:y val="8.30116881881931E-2"/>
          <c:w val="0.93526217175149395"/>
          <c:h val="0.9003165553672880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46-4446-AB08-EBA58C5AE609}"/>
                </c:ext>
              </c:extLst>
            </c:dLbl>
            <c:dLbl>
              <c:idx val="4"/>
              <c:layout>
                <c:manualLayout>
                  <c:x val="-0.149088942314546"/>
                  <c:y val="4.46119804644672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Attrazioni
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846-4446-AB08-EBA58C5AE609}"/>
                </c:ext>
              </c:extLst>
            </c:dLbl>
            <c:dLbl>
              <c:idx val="5"/>
              <c:layout>
                <c:manualLayout>
                  <c:x val="-0.15415566849791901"/>
                  <c:y val="-5.063490481411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6-4446-AB08-EBA58C5AE609}"/>
                </c:ext>
              </c:extLst>
            </c:dLbl>
            <c:dLbl>
              <c:idx val="6"/>
              <c:layout>
                <c:manualLayout>
                  <c:x val="8.7083910817799901E-3"/>
                  <c:y val="-2.6603608093292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46-4446-AB08-EBA58C5AE609}"/>
                </c:ext>
              </c:extLst>
            </c:dLbl>
            <c:dLbl>
              <c:idx val="7"/>
              <c:layout>
                <c:manualLayout>
                  <c:x val="9.6270136524851599E-2"/>
                  <c:y val="-1.41885063368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46-4446-AB08-EBA58C5AE6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'17.Indonesia'!$F$4:$N$4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'17.Indonesia'!$F$36:$N$36</c:f>
              <c:numCache>
                <c:formatCode>#,##0.00\ "€"</c:formatCode>
                <c:ptCount val="9"/>
                <c:pt idx="0">
                  <c:v>0</c:v>
                </c:pt>
                <c:pt idx="1">
                  <c:v>388.11770141007838</c:v>
                </c:pt>
                <c:pt idx="2">
                  <c:v>304.54258649284736</c:v>
                </c:pt>
                <c:pt idx="3">
                  <c:v>468.71784668344714</c:v>
                </c:pt>
                <c:pt idx="4">
                  <c:v>98.52968632672335</c:v>
                </c:pt>
                <c:pt idx="5">
                  <c:v>47.697635151249202</c:v>
                </c:pt>
                <c:pt idx="6">
                  <c:v>17.620869214447204</c:v>
                </c:pt>
                <c:pt idx="7">
                  <c:v>9.9142941635810828</c:v>
                </c:pt>
                <c:pt idx="8">
                  <c:v>38.430666036149354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46-4446-AB08-EBA58C5AE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988992478028801E-2"/>
          <c:y val="8.30116881881931E-2"/>
          <c:w val="0.93526217175149395"/>
          <c:h val="0.9003165553672880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13-D34D-8C33-2CB8D346947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Attrazioni
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213-D34D-8C33-2CB8D3469470}"/>
                </c:ext>
              </c:extLst>
            </c:dLbl>
            <c:dLbl>
              <c:idx val="5"/>
              <c:layout>
                <c:manualLayout>
                  <c:x val="-7.9155681045819007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13-D34D-8C33-2CB8D3469470}"/>
                </c:ext>
              </c:extLst>
            </c:dLbl>
            <c:dLbl>
              <c:idx val="6"/>
              <c:layout>
                <c:manualLayout>
                  <c:x val="-2.6973287071249501E-2"/>
                  <c:y val="-1.28715239708960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13-D34D-8C33-2CB8D3469470}"/>
                </c:ext>
              </c:extLst>
            </c:dLbl>
            <c:dLbl>
              <c:idx val="7"/>
              <c:layout>
                <c:manualLayout>
                  <c:x val="9.6270136524851599E-2"/>
                  <c:y val="-1.41885063368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13-D34D-8C33-2CB8D34694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'18.Thailandia'!$F$4:$N$4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'18.Thailandia'!$F$36:$N$36</c:f>
              <c:numCache>
                <c:formatCode>#,##0.00\ "€"</c:formatCode>
                <c:ptCount val="9"/>
                <c:pt idx="0">
                  <c:v>0</c:v>
                </c:pt>
                <c:pt idx="1">
                  <c:v>403.80047505938239</c:v>
                </c:pt>
                <c:pt idx="2">
                  <c:v>336.63235682238059</c:v>
                </c:pt>
                <c:pt idx="3">
                  <c:v>291.95038268672471</c:v>
                </c:pt>
                <c:pt idx="4">
                  <c:v>69.675376088677751</c:v>
                </c:pt>
                <c:pt idx="5">
                  <c:v>116.12562681446292</c:v>
                </c:pt>
                <c:pt idx="6">
                  <c:v>5.8590657165479021</c:v>
                </c:pt>
                <c:pt idx="7">
                  <c:v>10.029031406703616</c:v>
                </c:pt>
                <c:pt idx="8">
                  <c:v>32.805489575085772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13-D34D-8C33-2CB8D3469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842977961088"/>
          <c:y val="0.127819523647796"/>
          <c:w val="0.78075407240761596"/>
          <c:h val="0.86998759300069195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3D-6242-B5E3-F9DCDA39BD65}"/>
                </c:ext>
              </c:extLst>
            </c:dLbl>
            <c:dLbl>
              <c:idx val="4"/>
              <c:layout>
                <c:manualLayout>
                  <c:x val="-0.15267914427363199"/>
                  <c:y val="4.7112058249555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D-6242-B5E3-F9DCDA39BD65}"/>
                </c:ext>
              </c:extLst>
            </c:dLbl>
            <c:dLbl>
              <c:idx val="5"/>
              <c:layout>
                <c:manualLayout>
                  <c:x val="-8.3415458484356095E-2"/>
                  <c:y val="-5.27504748781728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3D-6242-B5E3-F9DCDA39BD65}"/>
                </c:ext>
              </c:extLst>
            </c:dLbl>
            <c:dLbl>
              <c:idx val="6"/>
              <c:layout>
                <c:manualLayout>
                  <c:x val="-2.4762270954168102E-2"/>
                  <c:y val="-3.6186818743065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D-6242-B5E3-F9DCDA39BD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D-6242-B5E3-F9DCDA39BD65}"/>
                </c:ext>
              </c:extLst>
            </c:dLbl>
            <c:dLbl>
              <c:idx val="8"/>
              <c:layout>
                <c:manualLayout>
                  <c:x val="0.157123380410782"/>
                  <c:y val="-1.0676886966059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3D-6242-B5E3-F9DCDA39BD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'1.Argentina'!$F$4:$N$4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'1.Argentina'!$F$34:$N$34</c:f>
              <c:numCache>
                <c:formatCode>#,##0.00\ "€"</c:formatCode>
                <c:ptCount val="9"/>
                <c:pt idx="0">
                  <c:v>0</c:v>
                </c:pt>
                <c:pt idx="1">
                  <c:v>522.14272727272726</c:v>
                </c:pt>
                <c:pt idx="2">
                  <c:v>374.35454545454542</c:v>
                </c:pt>
                <c:pt idx="3">
                  <c:v>867.5472727272728</c:v>
                </c:pt>
                <c:pt idx="4">
                  <c:v>82.727272727272734</c:v>
                </c:pt>
                <c:pt idx="5">
                  <c:v>71.818181818181813</c:v>
                </c:pt>
                <c:pt idx="6">
                  <c:v>7.2727272727272725</c:v>
                </c:pt>
                <c:pt idx="7">
                  <c:v>0</c:v>
                </c:pt>
                <c:pt idx="8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3D-6242-B5E3-F9DCDA39B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24889756755357E-2"/>
          <c:y val="5.3580640242418702E-2"/>
          <c:w val="0.95990503600084098"/>
          <c:h val="0.923861310008533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CB-2546-892B-87CEB133C79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aseline="0"/>
                      <a:t>Attrazioni</a:t>
                    </a:r>
                    <a:r>
                      <a:rPr lang="en-US"/>
                      <a:t>
24%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DCB-2546-892B-87CEB133C79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CB-2546-892B-87CEB133C79B}"/>
                </c:ext>
              </c:extLst>
            </c:dLbl>
            <c:dLbl>
              <c:idx val="6"/>
              <c:layout>
                <c:manualLayout>
                  <c:x val="-8.9855391789759195E-2"/>
                  <c:y val="-6.35044353633011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CB-2546-892B-87CEB133C79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CB-2546-892B-87CEB133C79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CB-2546-892B-87CEB133C7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'19.Hong Kong'!$F$4:$N$4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'19.Hong Kong'!$F$13:$N$13</c:f>
              <c:numCache>
                <c:formatCode>#,##0.00\ "€"</c:formatCode>
                <c:ptCount val="9"/>
                <c:pt idx="0">
                  <c:v>0</c:v>
                </c:pt>
                <c:pt idx="1">
                  <c:v>117.30982658959537</c:v>
                </c:pt>
                <c:pt idx="2">
                  <c:v>109.26011560693642</c:v>
                </c:pt>
                <c:pt idx="3">
                  <c:v>27.699421965317917</c:v>
                </c:pt>
                <c:pt idx="4">
                  <c:v>82.080924855491332</c:v>
                </c:pt>
                <c:pt idx="5">
                  <c:v>0</c:v>
                </c:pt>
                <c:pt idx="6">
                  <c:v>8.196531791907514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CB-2546-892B-87CEB133C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dLbl>
              <c:idx val="5"/>
              <c:layout>
                <c:manualLayout>
                  <c:x val="-0.112043819155108"/>
                  <c:y val="-1.777292187824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6B-1A48-A836-AC2738EDF3C0}"/>
                </c:ext>
              </c:extLst>
            </c:dLbl>
            <c:dLbl>
              <c:idx val="7"/>
              <c:layout>
                <c:manualLayout>
                  <c:x val="6.18854773388271E-2"/>
                  <c:y val="-2.45629072446285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6B-1A48-A836-AC2738EDF3C0}"/>
                </c:ext>
              </c:extLst>
            </c:dLbl>
            <c:dLbl>
              <c:idx val="8"/>
              <c:layout>
                <c:manualLayout>
                  <c:x val="1.19996189884708E-2"/>
                  <c:y val="8.259155897446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6B-1A48-A836-AC2738EDF3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'20.Myanmar'!$F$4:$N$4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'20.Myanmar'!$F$33:$N$33</c:f>
              <c:numCache>
                <c:formatCode>#,##0.00\ "€"</c:formatCode>
                <c:ptCount val="9"/>
                <c:pt idx="0">
                  <c:v>88.64</c:v>
                </c:pt>
                <c:pt idx="1">
                  <c:v>446.36428662608773</c:v>
                </c:pt>
                <c:pt idx="2">
                  <c:v>193.58002397372232</c:v>
                </c:pt>
                <c:pt idx="3">
                  <c:v>212.96137739931814</c:v>
                </c:pt>
                <c:pt idx="4">
                  <c:v>124.7723274748198</c:v>
                </c:pt>
                <c:pt idx="5">
                  <c:v>34.014664445724428</c:v>
                </c:pt>
                <c:pt idx="6">
                  <c:v>4.0864299391316532</c:v>
                </c:pt>
                <c:pt idx="7">
                  <c:v>13.465759608948114</c:v>
                </c:pt>
                <c:pt idx="8">
                  <c:v>16.346801687500971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6B-1A48-A836-AC2738EDF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dLbl>
              <c:idx val="5"/>
              <c:layout>
                <c:manualLayout>
                  <c:x val="-0.112043819155108"/>
                  <c:y val="-1.777292187824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B9-F345-9BAA-74386D9151CA}"/>
                </c:ext>
              </c:extLst>
            </c:dLbl>
            <c:dLbl>
              <c:idx val="7"/>
              <c:layout>
                <c:manualLayout>
                  <c:x val="6.18854773388271E-2"/>
                  <c:y val="-2.45629072446285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B9-F345-9BAA-74386D9151CA}"/>
                </c:ext>
              </c:extLst>
            </c:dLbl>
            <c:dLbl>
              <c:idx val="8"/>
              <c:layout>
                <c:manualLayout>
                  <c:x val="1.19996189884708E-2"/>
                  <c:y val="8.259155897446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B9-F345-9BAA-74386D9151C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'21.Cambogia'!$F$4:$N$4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'21.Cambogia'!$F$33:$N$33</c:f>
              <c:numCache>
                <c:formatCode>#,##0.00\ "€"</c:formatCode>
                <c:ptCount val="9"/>
                <c:pt idx="0">
                  <c:v>56.36363636363636</c:v>
                </c:pt>
                <c:pt idx="1">
                  <c:v>282.72727272727269</c:v>
                </c:pt>
                <c:pt idx="2">
                  <c:v>298.98636363636359</c:v>
                </c:pt>
                <c:pt idx="3">
                  <c:v>198.18181818181816</c:v>
                </c:pt>
                <c:pt idx="4">
                  <c:v>155.90909090909091</c:v>
                </c:pt>
                <c:pt idx="5">
                  <c:v>0</c:v>
                </c:pt>
                <c:pt idx="6">
                  <c:v>23.2</c:v>
                </c:pt>
                <c:pt idx="7">
                  <c:v>11.363636363636363</c:v>
                </c:pt>
                <c:pt idx="8">
                  <c:v>7.7272727272727266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B9-F345-9BAA-74386D915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83-FA4B-840B-16458A1AA532}"/>
                </c:ext>
              </c:extLst>
            </c:dLbl>
            <c:dLbl>
              <c:idx val="7"/>
              <c:layout>
                <c:manualLayout>
                  <c:x val="6.18854773388271E-2"/>
                  <c:y val="-2.45629072446285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83-FA4B-840B-16458A1AA532}"/>
                </c:ext>
              </c:extLst>
            </c:dLbl>
            <c:dLbl>
              <c:idx val="8"/>
              <c:layout>
                <c:manualLayout>
                  <c:x val="1.19996189884708E-2"/>
                  <c:y val="8.259155897446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83-FA4B-840B-16458A1AA53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'22.Laos'!$F$4:$N$4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'22.Laos'!$F$28:$N$28</c:f>
              <c:numCache>
                <c:formatCode>#,##0.00\ "€"</c:formatCode>
                <c:ptCount val="9"/>
                <c:pt idx="0">
                  <c:v>66.06</c:v>
                </c:pt>
                <c:pt idx="1">
                  <c:v>241.52368131804479</c:v>
                </c:pt>
                <c:pt idx="2">
                  <c:v>246.92487876758824</c:v>
                </c:pt>
                <c:pt idx="3">
                  <c:v>190.21846161688009</c:v>
                </c:pt>
                <c:pt idx="4">
                  <c:v>51.667133910553297</c:v>
                </c:pt>
                <c:pt idx="5">
                  <c:v>0</c:v>
                </c:pt>
                <c:pt idx="6">
                  <c:v>12.04794153968059</c:v>
                </c:pt>
                <c:pt idx="7">
                  <c:v>6.9507355036618792</c:v>
                </c:pt>
                <c:pt idx="8">
                  <c:v>14.492283525135017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83-FA4B-840B-16458A1AA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dLbl>
              <c:idx val="5"/>
              <c:layout>
                <c:manualLayout>
                  <c:x val="-0.112043819155108"/>
                  <c:y val="-1.777292187824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E7-084A-BE07-FBB179BE09EF}"/>
                </c:ext>
              </c:extLst>
            </c:dLbl>
            <c:dLbl>
              <c:idx val="7"/>
              <c:layout>
                <c:manualLayout>
                  <c:x val="6.18854773388271E-2"/>
                  <c:y val="-2.45629072446285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E7-084A-BE07-FBB179BE09EF}"/>
                </c:ext>
              </c:extLst>
            </c:dLbl>
            <c:dLbl>
              <c:idx val="8"/>
              <c:layout>
                <c:manualLayout>
                  <c:x val="1.19996189884708E-2"/>
                  <c:y val="8.259155897446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E7-084A-BE07-FBB179BE09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'23.Vietnam'!$F$4:$N$4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'23.Vietnam'!$F$36:$N$36</c:f>
              <c:numCache>
                <c:formatCode>#,##0.00\ "€"</c:formatCode>
                <c:ptCount val="9"/>
                <c:pt idx="0">
                  <c:v>82.57</c:v>
                </c:pt>
                <c:pt idx="1">
                  <c:v>335.58432123633719</c:v>
                </c:pt>
                <c:pt idx="2">
                  <c:v>246.42538718092658</c:v>
                </c:pt>
                <c:pt idx="3">
                  <c:v>206.46072053627447</c:v>
                </c:pt>
                <c:pt idx="4">
                  <c:v>65.424495591586037</c:v>
                </c:pt>
                <c:pt idx="5">
                  <c:v>272.43007628042136</c:v>
                </c:pt>
                <c:pt idx="6">
                  <c:v>14.158108509724928</c:v>
                </c:pt>
                <c:pt idx="7">
                  <c:v>13.621503814021066</c:v>
                </c:pt>
                <c:pt idx="8">
                  <c:v>54.651124393223917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E7-084A-BE07-FBB179BE0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-4.3993626184951201E-2"/>
                  <c:y val="-6.87990053096295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C6-5648-AB44-261B7B4D6E4D}"/>
                </c:ext>
              </c:extLst>
            </c:dLbl>
            <c:dLbl>
              <c:idx val="5"/>
              <c:layout>
                <c:manualLayout>
                  <c:x val="-8.89183948395008E-2"/>
                  <c:y val="-1.5511756330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6-5648-AB44-261B7B4D6E4D}"/>
                </c:ext>
              </c:extLst>
            </c:dLbl>
            <c:dLbl>
              <c:idx val="6"/>
              <c:layout>
                <c:manualLayout>
                  <c:x val="-2.0195445562845402E-2"/>
                  <c:y val="-2.45629072446285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C6-5648-AB44-261B7B4D6E4D}"/>
                </c:ext>
              </c:extLst>
            </c:dLbl>
            <c:dLbl>
              <c:idx val="7"/>
              <c:layout>
                <c:manualLayout>
                  <c:x val="8.3959668039846599E-2"/>
                  <c:y val="-4.41851152397242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6-5648-AB44-261B7B4D6E4D}"/>
                </c:ext>
              </c:extLst>
            </c:dLbl>
            <c:dLbl>
              <c:idx val="8"/>
              <c:layout>
                <c:manualLayout>
                  <c:x val="1.19996189884708E-2"/>
                  <c:y val="8.259155897446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C6-5648-AB44-261B7B4D6E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'24.Filippine'!$F$4:$N$4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'24.Filippine'!$F$33:$N$33</c:f>
              <c:numCache>
                <c:formatCode>#,##0.00\ "€"</c:formatCode>
                <c:ptCount val="9"/>
                <c:pt idx="0">
                  <c:v>16.377461493468513</c:v>
                </c:pt>
                <c:pt idx="1">
                  <c:v>441.4747514135309</c:v>
                </c:pt>
                <c:pt idx="2">
                  <c:v>215.87054006628972</c:v>
                </c:pt>
                <c:pt idx="3">
                  <c:v>483.6720608305713</c:v>
                </c:pt>
                <c:pt idx="4">
                  <c:v>18.717098849678301</c:v>
                </c:pt>
                <c:pt idx="5">
                  <c:v>108.98810684343927</c:v>
                </c:pt>
                <c:pt idx="6">
                  <c:v>5.6541236108403199</c:v>
                </c:pt>
                <c:pt idx="7">
                  <c:v>12.18561123025931</c:v>
                </c:pt>
                <c:pt idx="8">
                  <c:v>49.015402612595047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C6-5648-AB44-261B7B4D6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81-7F46-BB67-C7320D8DBAF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81-7F46-BB67-C7320D8DBAF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81-7F46-BB67-C7320D8DBAF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81-7F46-BB67-C7320D8DBAF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81-7F46-BB67-C7320D8DBA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'25.Malesia'!$F$4:$N$4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'25.Malesia'!$F$8:$N$8</c:f>
              <c:numCache>
                <c:formatCode>#,##0.00\ "€"</c:formatCode>
                <c:ptCount val="9"/>
                <c:pt idx="0">
                  <c:v>0</c:v>
                </c:pt>
                <c:pt idx="1">
                  <c:v>20.74074074074074</c:v>
                </c:pt>
                <c:pt idx="2">
                  <c:v>10.123456790123457</c:v>
                </c:pt>
                <c:pt idx="3">
                  <c:v>19.753086419753089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81-7F46-BB67-C7320D8DB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-4.3993626184951201E-2"/>
                  <c:y val="-6.87990053096295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1-9747-B055-DA65299F8070}"/>
                </c:ext>
              </c:extLst>
            </c:dLbl>
            <c:dLbl>
              <c:idx val="5"/>
              <c:layout>
                <c:manualLayout>
                  <c:x val="-8.89183948395008E-2"/>
                  <c:y val="-1.5511756330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1-9747-B055-DA65299F8070}"/>
                </c:ext>
              </c:extLst>
            </c:dLbl>
            <c:dLbl>
              <c:idx val="6"/>
              <c:layout>
                <c:manualLayout>
                  <c:x val="-2.0195445562845402E-2"/>
                  <c:y val="-2.45629072446285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01-9747-B055-DA65299F8070}"/>
                </c:ext>
              </c:extLst>
            </c:dLbl>
            <c:dLbl>
              <c:idx val="7"/>
              <c:layout>
                <c:manualLayout>
                  <c:x val="8.3959668039846599E-2"/>
                  <c:y val="-4.41851152397242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01-9747-B055-DA65299F8070}"/>
                </c:ext>
              </c:extLst>
            </c:dLbl>
            <c:dLbl>
              <c:idx val="8"/>
              <c:layout>
                <c:manualLayout>
                  <c:x val="1.19996189884708E-2"/>
                  <c:y val="8.259155897446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01-9747-B055-DA65299F80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'26.Nepal'!$F$4:$N$4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'26.Nepal'!$F$29:$N$29</c:f>
              <c:numCache>
                <c:formatCode>#,##0.00\ "€"</c:formatCode>
                <c:ptCount val="9"/>
                <c:pt idx="0">
                  <c:v>73.39</c:v>
                </c:pt>
                <c:pt idx="1">
                  <c:v>312.87267625394594</c:v>
                </c:pt>
                <c:pt idx="2">
                  <c:v>164.63521571378462</c:v>
                </c:pt>
                <c:pt idx="3">
                  <c:v>70.896176780077155</c:v>
                </c:pt>
                <c:pt idx="4">
                  <c:v>105.22623640827779</c:v>
                </c:pt>
                <c:pt idx="5">
                  <c:v>72.343037530690978</c:v>
                </c:pt>
                <c:pt idx="6">
                  <c:v>6.9712381620484036</c:v>
                </c:pt>
                <c:pt idx="7">
                  <c:v>8.7688530340231488</c:v>
                </c:pt>
                <c:pt idx="8">
                  <c:v>4.3896878288319892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1-9747-B055-DA65299F8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-6.9221379494603996E-2"/>
                  <c:y val="1.8626961448332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3C-474D-87A2-D9C187097A0E}"/>
                </c:ext>
              </c:extLst>
            </c:dLbl>
            <c:dLbl>
              <c:idx val="5"/>
              <c:layout>
                <c:manualLayout>
                  <c:x val="-7.9457987348380998E-2"/>
                  <c:y val="4.10890673047450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3C-474D-87A2-D9C187097A0E}"/>
                </c:ext>
              </c:extLst>
            </c:dLbl>
            <c:dLbl>
              <c:idx val="6"/>
              <c:layout>
                <c:manualLayout>
                  <c:x val="2.6055352736631801E-2"/>
                  <c:y val="-1.4228688561060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3C-474D-87A2-D9C187097A0E}"/>
                </c:ext>
              </c:extLst>
            </c:dLbl>
            <c:dLbl>
              <c:idx val="7"/>
              <c:layout>
                <c:manualLayout>
                  <c:x val="8.3959668039846599E-2"/>
                  <c:y val="-4.418511523972429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3C-474D-87A2-D9C187097A0E}"/>
                </c:ext>
              </c:extLst>
            </c:dLbl>
            <c:dLbl>
              <c:idx val="8"/>
              <c:layout>
                <c:manualLayout>
                  <c:x val="1.19996189884708E-2"/>
                  <c:y val="8.259155897446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3C-474D-87A2-D9C187097A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'27.India'!$F$4:$N$4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'27.India'!$F$55:$N$55</c:f>
              <c:numCache>
                <c:formatCode>#,##0.00\ "€"</c:formatCode>
                <c:ptCount val="9"/>
                <c:pt idx="0">
                  <c:v>98.56</c:v>
                </c:pt>
                <c:pt idx="1">
                  <c:v>777.98996375801516</c:v>
                </c:pt>
                <c:pt idx="2">
                  <c:v>357.79202676331198</c:v>
                </c:pt>
                <c:pt idx="3">
                  <c:v>564.92963200446059</c:v>
                </c:pt>
                <c:pt idx="4">
                  <c:v>100.22302759966547</c:v>
                </c:pt>
                <c:pt idx="5">
                  <c:v>5.5756899916364651</c:v>
                </c:pt>
                <c:pt idx="6">
                  <c:v>20.142180094786731</c:v>
                </c:pt>
                <c:pt idx="7">
                  <c:v>14.496793978254811</c:v>
                </c:pt>
                <c:pt idx="8">
                  <c:v>95.73459715639811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3C-474D-87A2-D9C187097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4B-764F-A647-12C1BC62A4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4B-764F-A647-12C1BC62A4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4B-764F-A647-12C1BC62A4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4B-764F-A647-12C1BC62A4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4B-764F-A647-12C1BC62A46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4B-764F-A647-12C1BC62A46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4B-764F-A647-12C1BC62A4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'28.Italia'!$F$4:$N$4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'28.Italia'!$F$8:$N$8</c:f>
              <c:numCache>
                <c:formatCode>#,##0.00\ "€"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4B-764F-A647-12C1BC62A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76563393513898E-3"/>
          <c:y val="8.5128797414847301E-2"/>
          <c:w val="0.93236698615397695"/>
          <c:h val="0.89780748074926597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B7-8841-AA9A-7A8D54A86709}"/>
                </c:ext>
              </c:extLst>
            </c:dLbl>
            <c:dLbl>
              <c:idx val="4"/>
              <c:layout>
                <c:manualLayout>
                  <c:x val="-0.14274400796054301"/>
                  <c:y val="2.6811323404920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B7-8841-AA9A-7A8D54A867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B7-8841-AA9A-7A8D54A86709}"/>
                </c:ext>
              </c:extLst>
            </c:dLbl>
            <c:dLbl>
              <c:idx val="6"/>
              <c:layout>
                <c:manualLayout>
                  <c:x val="-0.110672536125292"/>
                  <c:y val="-5.70997965007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B7-8841-AA9A-7A8D54A86709}"/>
                </c:ext>
              </c:extLst>
            </c:dLbl>
            <c:dLbl>
              <c:idx val="7"/>
              <c:layout>
                <c:manualLayout>
                  <c:x val="7.6671065155317101E-3"/>
                  <c:y val="-6.23814799958596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Lavanderia
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EB7-8841-AA9A-7A8D54A8670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B7-8841-AA9A-7A8D54A867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'2.Uruguay'!$F$4:$N$4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'2.Uruguay'!$F$23:$N$23</c:f>
              <c:numCache>
                <c:formatCode>#,##0.00\ "€"</c:formatCode>
                <c:ptCount val="9"/>
                <c:pt idx="0">
                  <c:v>0</c:v>
                </c:pt>
                <c:pt idx="1">
                  <c:v>389.06000000000006</c:v>
                </c:pt>
                <c:pt idx="2">
                  <c:v>235.03846153846155</c:v>
                </c:pt>
                <c:pt idx="3">
                  <c:v>181.62384615384616</c:v>
                </c:pt>
                <c:pt idx="4">
                  <c:v>15.384615384615385</c:v>
                </c:pt>
                <c:pt idx="5">
                  <c:v>0</c:v>
                </c:pt>
                <c:pt idx="6">
                  <c:v>13.461538461538462</c:v>
                </c:pt>
                <c:pt idx="7">
                  <c:v>10.76923076923077</c:v>
                </c:pt>
                <c:pt idx="8">
                  <c:v>3.8461538461538463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7-8841-AA9A-7A8D54A86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820243240516499E-2"/>
          <c:y val="0.106711769764434"/>
          <c:w val="0.90836323072748604"/>
          <c:h val="0.87389897221679502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5C-9347-880C-9CC0FF09307F}"/>
                </c:ext>
              </c:extLst>
            </c:dLbl>
            <c:dLbl>
              <c:idx val="4"/>
              <c:layout>
                <c:manualLayout>
                  <c:x val="-9.8715220323736405E-2"/>
                  <c:y val="-1.63752881869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5C-9347-880C-9CC0FF09307F}"/>
                </c:ext>
              </c:extLst>
            </c:dLbl>
            <c:dLbl>
              <c:idx val="5"/>
              <c:layout>
                <c:manualLayout>
                  <c:x val="-0.15285807178588201"/>
                  <c:y val="-5.78458532829448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5C-9347-880C-9CC0FF09307F}"/>
                </c:ext>
              </c:extLst>
            </c:dLbl>
            <c:dLbl>
              <c:idx val="6"/>
              <c:layout>
                <c:manualLayout>
                  <c:x val="-3.8216153358482101E-2"/>
                  <c:y val="-8.7037348388609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5C-9347-880C-9CC0FF09307F}"/>
                </c:ext>
              </c:extLst>
            </c:dLbl>
            <c:dLbl>
              <c:idx val="7"/>
              <c:layout>
                <c:manualLayout>
                  <c:x val="6.3850708671670406E-2"/>
                  <c:y val="-6.21187875321932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5C-9347-880C-9CC0FF0930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'3.Brasile'!$F$4:$N$4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'3.Brasile'!$F$49:$N$49</c:f>
              <c:numCache>
                <c:formatCode>#,##0.00\ "€"</c:formatCode>
                <c:ptCount val="9"/>
                <c:pt idx="0">
                  <c:v>0</c:v>
                </c:pt>
                <c:pt idx="1">
                  <c:v>386.47416413373861</c:v>
                </c:pt>
                <c:pt idx="2">
                  <c:v>583.81458966565344</c:v>
                </c:pt>
                <c:pt idx="3">
                  <c:v>1218.449848024316</c:v>
                </c:pt>
                <c:pt idx="4">
                  <c:v>100.30395136778115</c:v>
                </c:pt>
                <c:pt idx="5">
                  <c:v>102.84802431610942</c:v>
                </c:pt>
                <c:pt idx="6">
                  <c:v>24.437689969604865</c:v>
                </c:pt>
                <c:pt idx="7">
                  <c:v>6.3829787234042552</c:v>
                </c:pt>
                <c:pt idx="8">
                  <c:v>66.702127659574472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5C-9347-880C-9CC0FF093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165733294033498E-3"/>
          <c:y val="0.112304425372744"/>
          <c:w val="0.92009819360815204"/>
          <c:h val="0.885904106862066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33-E547-84F0-7BBF32B713BC}"/>
                </c:ext>
              </c:extLst>
            </c:dLbl>
            <c:dLbl>
              <c:idx val="4"/>
              <c:layout>
                <c:manualLayout>
                  <c:x val="-8.1910038874815197E-2"/>
                  <c:y val="4.29678295977898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33-E547-84F0-7BBF32B713B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33-E547-84F0-7BBF32B713BC}"/>
                </c:ext>
              </c:extLst>
            </c:dLbl>
            <c:dLbl>
              <c:idx val="6"/>
              <c:layout>
                <c:manualLayout>
                  <c:x val="-1.02100650539404E-2"/>
                  <c:y val="-6.9962891872561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33-E547-84F0-7BBF32B713B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33-E547-84F0-7BBF32B713BC}"/>
                </c:ext>
              </c:extLst>
            </c:dLbl>
            <c:dLbl>
              <c:idx val="8"/>
              <c:layout>
                <c:manualLayout>
                  <c:x val="0.13771230327119499"/>
                  <c:y val="-1.43138462053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33-E547-84F0-7BBF32B713B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'4.French Guiana'!$F$4:$N$4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'4.French Guiana'!$F$18:$N$18</c:f>
              <c:numCache>
                <c:formatCode>#,##0.00\ "€"</c:formatCode>
                <c:ptCount val="9"/>
                <c:pt idx="0">
                  <c:v>0</c:v>
                </c:pt>
                <c:pt idx="1">
                  <c:v>336</c:v>
                </c:pt>
                <c:pt idx="2">
                  <c:v>201.98000000000002</c:v>
                </c:pt>
                <c:pt idx="3">
                  <c:v>65</c:v>
                </c:pt>
                <c:pt idx="4">
                  <c:v>12</c:v>
                </c:pt>
                <c:pt idx="5">
                  <c:v>0</c:v>
                </c:pt>
                <c:pt idx="6">
                  <c:v>17.95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33-E547-84F0-7BBF32B71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972894628233703E-3"/>
          <c:y val="0.105789655091971"/>
          <c:w val="0.91476215320177701"/>
          <c:h val="0.87981171582053996"/>
        </c:manualLayout>
      </c:layout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-0.140369725243632"/>
                  <c:y val="1.2594834527093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68-FB4B-B382-C66FB6C76C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68-FB4B-B382-C66FB6C76C99}"/>
                </c:ext>
              </c:extLst>
            </c:dLbl>
            <c:dLbl>
              <c:idx val="6"/>
              <c:layout>
                <c:manualLayout>
                  <c:x val="3.77627797845633E-3"/>
                  <c:y val="-8.19449652257619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68-FB4B-B382-C66FB6C76C99}"/>
                </c:ext>
              </c:extLst>
            </c:dLbl>
            <c:dLbl>
              <c:idx val="7"/>
              <c:layout>
                <c:manualLayout>
                  <c:x val="6.0923112407721899E-2"/>
                  <c:y val="-5.70646751590401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68-FB4B-B382-C66FB6C76C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'5.Suriname'!$F$4:$N$4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'5.Suriname'!$F$13:$N$13</c:f>
              <c:numCache>
                <c:formatCode>#,##0.00\ "€"</c:formatCode>
                <c:ptCount val="9"/>
                <c:pt idx="0">
                  <c:v>44</c:v>
                </c:pt>
                <c:pt idx="1">
                  <c:v>160</c:v>
                </c:pt>
                <c:pt idx="2">
                  <c:v>110.67894736842105</c:v>
                </c:pt>
                <c:pt idx="3">
                  <c:v>62.894736842105267</c:v>
                </c:pt>
                <c:pt idx="4">
                  <c:v>7.8947368421052637</c:v>
                </c:pt>
                <c:pt idx="5">
                  <c:v>0</c:v>
                </c:pt>
                <c:pt idx="6">
                  <c:v>5.5263157894736841</c:v>
                </c:pt>
                <c:pt idx="7">
                  <c:v>1.0526315789473684</c:v>
                </c:pt>
                <c:pt idx="8">
                  <c:v>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68-FB4B-B382-C66FB6C76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BE-C042-8471-E984279DED8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BE-C042-8471-E984279DED8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BE-C042-8471-E984279DED8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BE-C042-8471-E984279DED8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BE-C042-8471-E984279DED8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BE-C042-8471-E984279DED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'6.Curacao'!$F$4:$N$4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'6.Curacao'!$F$8:$N$8</c:f>
              <c:numCache>
                <c:formatCode>#,##0.00\ "€"</c:formatCode>
                <c:ptCount val="9"/>
                <c:pt idx="0">
                  <c:v>9.4011976047904184</c:v>
                </c:pt>
                <c:pt idx="1">
                  <c:v>0</c:v>
                </c:pt>
                <c:pt idx="2">
                  <c:v>29.341317365269461</c:v>
                </c:pt>
                <c:pt idx="3">
                  <c:v>6.227544910179641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BE-C042-8471-E984279DE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6794446595853E-2"/>
          <c:y val="6.5711874326736905E-2"/>
          <c:w val="0.96602786990423195"/>
          <c:h val="0.93428812567326303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'7.Cuba'!$F$4:$N$4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'7.Cuba'!$F$31:$N$31</c:f>
              <c:numCache>
                <c:formatCode>#,##0.00\ "€"</c:formatCode>
                <c:ptCount val="9"/>
                <c:pt idx="0">
                  <c:v>116.9596690796277</c:v>
                </c:pt>
                <c:pt idx="1">
                  <c:v>376.04587759706681</c:v>
                </c:pt>
                <c:pt idx="2">
                  <c:v>262.38601109335332</c:v>
                </c:pt>
                <c:pt idx="3">
                  <c:v>412.00526464228631</c:v>
                </c:pt>
                <c:pt idx="4">
                  <c:v>30.083670207765344</c:v>
                </c:pt>
                <c:pt idx="5">
                  <c:v>87.430666541318033</c:v>
                </c:pt>
                <c:pt idx="6">
                  <c:v>6.1107455109523361</c:v>
                </c:pt>
                <c:pt idx="7">
                  <c:v>11.281376327912005</c:v>
                </c:pt>
                <c:pt idx="8">
                  <c:v>32.527968412146279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3-D94C-A1F7-063E1D2E5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672447159575E-2"/>
          <c:y val="0.104568785483347"/>
          <c:w val="0.91262236033761002"/>
          <c:h val="0.87827142923441004"/>
        </c:manualLayout>
      </c:layout>
      <c:pie3DChart>
        <c:varyColors val="1"/>
        <c:ser>
          <c:idx val="0"/>
          <c:order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B4-EC45-9D05-00EBEBD27A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'8.Colombia'!$F$4:$N$4</c:f>
              <c:strCache>
                <c:ptCount val="9"/>
                <c:pt idx="0">
                  <c:v>Visti &amp; Tasse</c:v>
                </c:pt>
                <c:pt idx="1">
                  <c:v>Alloggio</c:v>
                </c:pt>
                <c:pt idx="2">
                  <c:v>Cibi &amp; Bevande</c:v>
                </c:pt>
                <c:pt idx="3">
                  <c:v>Trasporti </c:v>
                </c:pt>
                <c:pt idx="4">
                  <c:v>Attrazioni</c:v>
                </c:pt>
                <c:pt idx="5">
                  <c:v>Escursioni</c:v>
                </c:pt>
                <c:pt idx="6">
                  <c:v>Salute &amp; Bellezza</c:v>
                </c:pt>
                <c:pt idx="7">
                  <c:v>Lavanderia</c:v>
                </c:pt>
                <c:pt idx="8">
                  <c:v>Altro</c:v>
                </c:pt>
              </c:strCache>
            </c:strRef>
          </c:cat>
          <c:val>
            <c:numRef>
              <c:f>'8.Colombia'!$F$45:$N$45</c:f>
              <c:numCache>
                <c:formatCode>#,##0.00\ "€"</c:formatCode>
                <c:ptCount val="9"/>
                <c:pt idx="0">
                  <c:v>0</c:v>
                </c:pt>
                <c:pt idx="1">
                  <c:v>324.1221444280639</c:v>
                </c:pt>
                <c:pt idx="2">
                  <c:v>447.03026871381275</c:v>
                </c:pt>
                <c:pt idx="3">
                  <c:v>455.73973118261011</c:v>
                </c:pt>
                <c:pt idx="4">
                  <c:v>50.40757632777354</c:v>
                </c:pt>
                <c:pt idx="5">
                  <c:v>79.063938212740695</c:v>
                </c:pt>
                <c:pt idx="6">
                  <c:v>33.721287533792065</c:v>
                </c:pt>
                <c:pt idx="7">
                  <c:v>12.256636709835348</c:v>
                </c:pt>
                <c:pt idx="8">
                  <c:v>58.158604331598994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4-EC45-9D05-00EBEBD27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172720</xdr:rowOff>
    </xdr:from>
    <xdr:to>
      <xdr:col>18</xdr:col>
      <xdr:colOff>0</xdr:colOff>
      <xdr:row>94</xdr:row>
      <xdr:rowOff>172720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16932</xdr:colOff>
      <xdr:row>32</xdr:row>
      <xdr:rowOff>190497</xdr:rowOff>
    </xdr:from>
    <xdr:to>
      <xdr:col>15</xdr:col>
      <xdr:colOff>550333</xdr:colOff>
      <xdr:row>66</xdr:row>
      <xdr:rowOff>50799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47</xdr:row>
      <xdr:rowOff>8467</xdr:rowOff>
    </xdr:from>
    <xdr:to>
      <xdr:col>15</xdr:col>
      <xdr:colOff>550333</xdr:colOff>
      <xdr:row>80</xdr:row>
      <xdr:rowOff>33867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16932</xdr:colOff>
      <xdr:row>33</xdr:row>
      <xdr:rowOff>8469</xdr:rowOff>
    </xdr:from>
    <xdr:to>
      <xdr:col>15</xdr:col>
      <xdr:colOff>567265</xdr:colOff>
      <xdr:row>66</xdr:row>
      <xdr:rowOff>33867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32</xdr:row>
      <xdr:rowOff>12699</xdr:rowOff>
    </xdr:from>
    <xdr:to>
      <xdr:col>15</xdr:col>
      <xdr:colOff>550333</xdr:colOff>
      <xdr:row>65</xdr:row>
      <xdr:rowOff>67733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16934</xdr:colOff>
      <xdr:row>21</xdr:row>
      <xdr:rowOff>12699</xdr:rowOff>
    </xdr:from>
    <xdr:to>
      <xdr:col>15</xdr:col>
      <xdr:colOff>550333</xdr:colOff>
      <xdr:row>54</xdr:row>
      <xdr:rowOff>59267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69</xdr:row>
      <xdr:rowOff>4233</xdr:rowOff>
    </xdr:from>
    <xdr:to>
      <xdr:col>15</xdr:col>
      <xdr:colOff>550332</xdr:colOff>
      <xdr:row>102</xdr:row>
      <xdr:rowOff>59267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68</xdr:row>
      <xdr:rowOff>4233</xdr:rowOff>
    </xdr:from>
    <xdr:to>
      <xdr:col>15</xdr:col>
      <xdr:colOff>550333</xdr:colOff>
      <xdr:row>101</xdr:row>
      <xdr:rowOff>42332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16934</xdr:colOff>
      <xdr:row>24</xdr:row>
      <xdr:rowOff>0</xdr:rowOff>
    </xdr:from>
    <xdr:to>
      <xdr:col>15</xdr:col>
      <xdr:colOff>558800</xdr:colOff>
      <xdr:row>57</xdr:row>
      <xdr:rowOff>67734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8468</xdr:colOff>
      <xdr:row>40</xdr:row>
      <xdr:rowOff>12699</xdr:rowOff>
    </xdr:from>
    <xdr:to>
      <xdr:col>15</xdr:col>
      <xdr:colOff>431800</xdr:colOff>
      <xdr:row>73</xdr:row>
      <xdr:rowOff>42332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42331</xdr:colOff>
      <xdr:row>40</xdr:row>
      <xdr:rowOff>12699</xdr:rowOff>
    </xdr:from>
    <xdr:to>
      <xdr:col>15</xdr:col>
      <xdr:colOff>601132</xdr:colOff>
      <xdr:row>73</xdr:row>
      <xdr:rowOff>50800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38</xdr:row>
      <xdr:rowOff>4231</xdr:rowOff>
    </xdr:from>
    <xdr:to>
      <xdr:col>15</xdr:col>
      <xdr:colOff>110066</xdr:colOff>
      <xdr:row>71</xdr:row>
      <xdr:rowOff>50800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190499</xdr:rowOff>
    </xdr:from>
    <xdr:to>
      <xdr:col>15</xdr:col>
      <xdr:colOff>533400</xdr:colOff>
      <xdr:row>50</xdr:row>
      <xdr:rowOff>42333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482598</xdr:colOff>
      <xdr:row>70</xdr:row>
      <xdr:rowOff>46568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761998</xdr:colOff>
      <xdr:row>70</xdr:row>
      <xdr:rowOff>46568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15</xdr:col>
      <xdr:colOff>677332</xdr:colOff>
      <xdr:row>65</xdr:row>
      <xdr:rowOff>46568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15</xdr:col>
      <xdr:colOff>270932</xdr:colOff>
      <xdr:row>73</xdr:row>
      <xdr:rowOff>46568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761999</xdr:colOff>
      <xdr:row>70</xdr:row>
      <xdr:rowOff>46568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15</xdr:col>
      <xdr:colOff>761999</xdr:colOff>
      <xdr:row>45</xdr:row>
      <xdr:rowOff>46568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15</xdr:col>
      <xdr:colOff>761998</xdr:colOff>
      <xdr:row>66</xdr:row>
      <xdr:rowOff>46568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15</xdr:col>
      <xdr:colOff>761998</xdr:colOff>
      <xdr:row>92</xdr:row>
      <xdr:rowOff>46568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15</xdr:col>
      <xdr:colOff>761999</xdr:colOff>
      <xdr:row>45</xdr:row>
      <xdr:rowOff>46568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</xdr:colOff>
      <xdr:row>27</xdr:row>
      <xdr:rowOff>4234</xdr:rowOff>
    </xdr:from>
    <xdr:to>
      <xdr:col>15</xdr:col>
      <xdr:colOff>508000</xdr:colOff>
      <xdr:row>60</xdr:row>
      <xdr:rowOff>42333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21165</xdr:colOff>
      <xdr:row>53</xdr:row>
      <xdr:rowOff>12699</xdr:rowOff>
    </xdr:from>
    <xdr:to>
      <xdr:col>15</xdr:col>
      <xdr:colOff>575734</xdr:colOff>
      <xdr:row>86</xdr:row>
      <xdr:rowOff>50800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22</xdr:row>
      <xdr:rowOff>8467</xdr:rowOff>
    </xdr:from>
    <xdr:to>
      <xdr:col>15</xdr:col>
      <xdr:colOff>567266</xdr:colOff>
      <xdr:row>55</xdr:row>
      <xdr:rowOff>42333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</xdr:colOff>
      <xdr:row>17</xdr:row>
      <xdr:rowOff>4231</xdr:rowOff>
    </xdr:from>
    <xdr:to>
      <xdr:col>15</xdr:col>
      <xdr:colOff>558799</xdr:colOff>
      <xdr:row>50</xdr:row>
      <xdr:rowOff>50800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253999</xdr:colOff>
      <xdr:row>12</xdr:row>
      <xdr:rowOff>4233</xdr:rowOff>
    </xdr:from>
    <xdr:to>
      <xdr:col>15</xdr:col>
      <xdr:colOff>533400</xdr:colOff>
      <xdr:row>45</xdr:row>
      <xdr:rowOff>50800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16935</xdr:colOff>
      <xdr:row>35</xdr:row>
      <xdr:rowOff>21165</xdr:rowOff>
    </xdr:from>
    <xdr:to>
      <xdr:col>15</xdr:col>
      <xdr:colOff>728133</xdr:colOff>
      <xdr:row>68</xdr:row>
      <xdr:rowOff>67733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</xdr:colOff>
      <xdr:row>49</xdr:row>
      <xdr:rowOff>12700</xdr:rowOff>
    </xdr:from>
    <xdr:to>
      <xdr:col>15</xdr:col>
      <xdr:colOff>389467</xdr:colOff>
      <xdr:row>82</xdr:row>
      <xdr:rowOff>50800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zoomScale="125" zoomScaleNormal="125" zoomScalePageLayoutView="125" workbookViewId="0">
      <selection activeCell="L34" sqref="L34"/>
    </sheetView>
  </sheetViews>
  <sheetFormatPr baseColWidth="10" defaultRowHeight="15" x14ac:dyDescent="0.2"/>
  <cols>
    <col min="1" max="1" width="3.1640625" style="49" bestFit="1" customWidth="1"/>
    <col min="2" max="2" width="13.1640625" style="48" bestFit="1" customWidth="1"/>
    <col min="3" max="3" width="8.1640625" style="49" bestFit="1" customWidth="1"/>
    <col min="4" max="4" width="8.1640625" style="49" customWidth="1"/>
    <col min="5" max="6" width="10.83203125" style="48"/>
    <col min="7" max="7" width="10.83203125" style="48" customWidth="1"/>
    <col min="8" max="12" width="10.83203125" style="48"/>
    <col min="13" max="18" width="10.83203125" style="40"/>
    <col min="19" max="16384" width="10.83203125" style="48"/>
  </cols>
  <sheetData>
    <row r="1" spans="1:18" s="124" customFormat="1" ht="48" x14ac:dyDescent="0.2">
      <c r="A1" s="266" t="s">
        <v>92</v>
      </c>
      <c r="B1" s="123" t="s">
        <v>0</v>
      </c>
      <c r="C1" s="123" t="s">
        <v>140</v>
      </c>
      <c r="D1" s="123" t="s">
        <v>379</v>
      </c>
      <c r="E1" s="123" t="s">
        <v>366</v>
      </c>
      <c r="F1" s="123" t="s">
        <v>476</v>
      </c>
      <c r="G1" s="123" t="s">
        <v>5</v>
      </c>
      <c r="H1" s="123" t="s">
        <v>139</v>
      </c>
      <c r="I1" s="123" t="s">
        <v>7</v>
      </c>
      <c r="J1" s="123" t="s">
        <v>122</v>
      </c>
      <c r="K1" s="123" t="s">
        <v>42</v>
      </c>
      <c r="L1" s="123" t="s">
        <v>28</v>
      </c>
      <c r="M1" s="318" t="s">
        <v>477</v>
      </c>
      <c r="N1" s="123" t="s">
        <v>141</v>
      </c>
      <c r="O1" s="123" t="s">
        <v>368</v>
      </c>
      <c r="P1" s="123" t="s">
        <v>281</v>
      </c>
      <c r="Q1" s="123" t="s">
        <v>282</v>
      </c>
      <c r="R1" s="123" t="s">
        <v>437</v>
      </c>
    </row>
    <row r="2" spans="1:18" x14ac:dyDescent="0.2">
      <c r="B2" s="48" t="s">
        <v>143</v>
      </c>
      <c r="C2" s="49">
        <v>0</v>
      </c>
      <c r="E2" s="40">
        <v>178.18</v>
      </c>
      <c r="F2" s="40">
        <v>0</v>
      </c>
      <c r="G2" s="40">
        <v>0</v>
      </c>
      <c r="H2" s="40">
        <v>0</v>
      </c>
      <c r="I2" s="40">
        <v>0</v>
      </c>
      <c r="J2" s="40">
        <v>971</v>
      </c>
      <c r="K2" s="40">
        <v>0</v>
      </c>
      <c r="L2" s="40">
        <v>416.08</v>
      </c>
      <c r="M2" s="40">
        <v>1381.58</v>
      </c>
      <c r="N2" s="40">
        <f>SUM(E2:L2)</f>
        <v>1565.26</v>
      </c>
      <c r="O2" s="40">
        <f>N2+M2</f>
        <v>2946.84</v>
      </c>
      <c r="P2" s="122"/>
      <c r="Q2" s="122"/>
      <c r="R2" s="122"/>
    </row>
    <row r="3" spans="1:18" x14ac:dyDescent="0.2">
      <c r="A3" s="49">
        <v>1</v>
      </c>
      <c r="B3" s="48" t="s">
        <v>3</v>
      </c>
      <c r="C3" s="49">
        <v>27</v>
      </c>
      <c r="D3" s="49">
        <f>C2+C3</f>
        <v>27</v>
      </c>
      <c r="E3" s="40">
        <f>'1.Argentina'!F34</f>
        <v>0</v>
      </c>
      <c r="F3" s="40">
        <f>'1.Argentina'!G34</f>
        <v>522.14272727272726</v>
      </c>
      <c r="G3" s="40">
        <f>'1.Argentina'!H34</f>
        <v>374.35454545454542</v>
      </c>
      <c r="H3" s="40">
        <f>'1.Argentina'!I34</f>
        <v>867.5472727272728</v>
      </c>
      <c r="I3" s="40">
        <f>'1.Argentina'!J34+'1.Argentina'!K34</f>
        <v>154.54545454545456</v>
      </c>
      <c r="J3" s="40">
        <f>'1.Argentina'!L34</f>
        <v>7.2727272727272725</v>
      </c>
      <c r="K3" s="40">
        <f>'1.Argentina'!M34</f>
        <v>0</v>
      </c>
      <c r="L3" s="40">
        <f>'1.Argentina'!N34</f>
        <v>0.45454545454545453</v>
      </c>
      <c r="N3" s="40">
        <f t="shared" ref="N3:N30" si="0">SUM(E3:L3)</f>
        <v>1926.3172727272729</v>
      </c>
      <c r="O3" s="40">
        <f>O2+M3+N3</f>
        <v>4873.1572727272733</v>
      </c>
      <c r="P3" s="121">
        <f t="shared" ref="P3:P29" si="1">N3/C3</f>
        <v>71.345084175084182</v>
      </c>
      <c r="Q3" s="121">
        <f t="shared" ref="Q3:Q19" si="2">P3/2</f>
        <v>35.672542087542091</v>
      </c>
      <c r="R3" s="121">
        <f>O3/D3</f>
        <v>180.48730639730641</v>
      </c>
    </row>
    <row r="4" spans="1:18" x14ac:dyDescent="0.2">
      <c r="A4" s="49">
        <v>2</v>
      </c>
      <c r="B4" s="48" t="s">
        <v>29</v>
      </c>
      <c r="C4" s="49">
        <v>16</v>
      </c>
      <c r="D4" s="49">
        <f t="shared" ref="D4:D22" si="3">D3+C4</f>
        <v>43</v>
      </c>
      <c r="E4" s="40">
        <f>'2.Uruguay'!F23</f>
        <v>0</v>
      </c>
      <c r="F4" s="40">
        <f>'2.Uruguay'!G23</f>
        <v>389.06000000000006</v>
      </c>
      <c r="G4" s="40">
        <f>'2.Uruguay'!H23</f>
        <v>235.03846153846155</v>
      </c>
      <c r="H4" s="40">
        <f>'2.Uruguay'!I23</f>
        <v>181.62384615384616</v>
      </c>
      <c r="I4" s="40">
        <f>'2.Uruguay'!J23+'2.Uruguay'!K23</f>
        <v>15.384615384615385</v>
      </c>
      <c r="J4" s="40">
        <f>'2.Uruguay'!L23</f>
        <v>13.461538461538462</v>
      </c>
      <c r="K4" s="40">
        <f>'2.Uruguay'!M23</f>
        <v>10.76923076923077</v>
      </c>
      <c r="L4" s="40">
        <f>'2.Uruguay'!N23</f>
        <v>3.8461538461538463</v>
      </c>
      <c r="N4" s="40">
        <f t="shared" si="0"/>
        <v>849.18384615384616</v>
      </c>
      <c r="O4" s="40">
        <f t="shared" ref="O4:O30" si="4">O3+M4+N4</f>
        <v>5722.3411188811197</v>
      </c>
      <c r="P4" s="122">
        <f t="shared" si="1"/>
        <v>53.073990384615385</v>
      </c>
      <c r="Q4" s="122">
        <f t="shared" si="2"/>
        <v>26.536995192307693</v>
      </c>
      <c r="R4" s="121">
        <f t="shared" ref="R4:R29" si="5">O4/D4</f>
        <v>133.07770043909579</v>
      </c>
    </row>
    <row r="5" spans="1:18" x14ac:dyDescent="0.2">
      <c r="A5" s="49">
        <v>3</v>
      </c>
      <c r="B5" s="48" t="s">
        <v>54</v>
      </c>
      <c r="C5" s="49">
        <v>43</v>
      </c>
      <c r="D5" s="49">
        <f t="shared" si="3"/>
        <v>86</v>
      </c>
      <c r="E5" s="40">
        <f>'3.Brasile'!F49</f>
        <v>0</v>
      </c>
      <c r="F5" s="40">
        <f>'3.Brasile'!G49</f>
        <v>386.47416413373861</v>
      </c>
      <c r="G5" s="40">
        <f>'3.Brasile'!H49</f>
        <v>583.81458966565344</v>
      </c>
      <c r="H5" s="40">
        <f>'3.Brasile'!I49</f>
        <v>1218.449848024316</v>
      </c>
      <c r="I5" s="40">
        <f>'3.Brasile'!J49+'3.Brasile'!K49</f>
        <v>203.15197568389056</v>
      </c>
      <c r="J5" s="40">
        <f>'3.Brasile'!L49</f>
        <v>24.437689969604865</v>
      </c>
      <c r="K5" s="40">
        <f>'3.Brasile'!M49</f>
        <v>6.3829787234042552</v>
      </c>
      <c r="L5" s="40">
        <f>'3.Brasile'!N49</f>
        <v>66.702127659574472</v>
      </c>
      <c r="N5" s="40">
        <f t="shared" si="0"/>
        <v>2489.4133738601827</v>
      </c>
      <c r="O5" s="40">
        <f t="shared" si="4"/>
        <v>8211.7544927413019</v>
      </c>
      <c r="P5" s="122">
        <f t="shared" si="1"/>
        <v>57.893334275818205</v>
      </c>
      <c r="Q5" s="122">
        <f t="shared" si="2"/>
        <v>28.946667137909103</v>
      </c>
      <c r="R5" s="121">
        <f t="shared" si="5"/>
        <v>95.485517357456999</v>
      </c>
    </row>
    <row r="6" spans="1:18" x14ac:dyDescent="0.2">
      <c r="A6" s="49">
        <v>4</v>
      </c>
      <c r="B6" s="48" t="s">
        <v>142</v>
      </c>
      <c r="C6" s="49">
        <v>11</v>
      </c>
      <c r="D6" s="49">
        <f t="shared" si="3"/>
        <v>97</v>
      </c>
      <c r="E6" s="40">
        <f>'4.French Guiana'!F18</f>
        <v>0</v>
      </c>
      <c r="F6" s="40">
        <f>'4.French Guiana'!G18</f>
        <v>336</v>
      </c>
      <c r="G6" s="40">
        <f>'4.French Guiana'!H18</f>
        <v>201.98000000000002</v>
      </c>
      <c r="H6" s="40">
        <f>'4.French Guiana'!I18</f>
        <v>65</v>
      </c>
      <c r="I6" s="40">
        <f>'4.French Guiana'!J18+'4.French Guiana'!K18</f>
        <v>12</v>
      </c>
      <c r="J6" s="40">
        <f>'4.French Guiana'!L18</f>
        <v>17.95</v>
      </c>
      <c r="K6" s="40">
        <f>'4.French Guiana'!M18</f>
        <v>0</v>
      </c>
      <c r="L6" s="40">
        <f>'4.French Guiana'!N18</f>
        <v>2</v>
      </c>
      <c r="N6" s="40">
        <f t="shared" si="0"/>
        <v>634.93000000000006</v>
      </c>
      <c r="O6" s="40">
        <f t="shared" si="4"/>
        <v>8846.6844927413022</v>
      </c>
      <c r="P6" s="122">
        <f t="shared" si="1"/>
        <v>57.720909090909096</v>
      </c>
      <c r="Q6" s="122">
        <f t="shared" si="2"/>
        <v>28.860454545454548</v>
      </c>
      <c r="R6" s="121">
        <f t="shared" si="5"/>
        <v>91.202932914858792</v>
      </c>
    </row>
    <row r="7" spans="1:18" x14ac:dyDescent="0.2">
      <c r="A7" s="49">
        <v>5</v>
      </c>
      <c r="B7" s="48" t="s">
        <v>63</v>
      </c>
      <c r="C7" s="49">
        <v>6</v>
      </c>
      <c r="D7" s="49">
        <f t="shared" si="3"/>
        <v>103</v>
      </c>
      <c r="E7" s="40">
        <f>'5.Suriname'!F13</f>
        <v>44</v>
      </c>
      <c r="F7" s="40">
        <f>'5.Suriname'!G13</f>
        <v>160</v>
      </c>
      <c r="G7" s="40">
        <f>'5.Suriname'!H13</f>
        <v>110.67894736842105</v>
      </c>
      <c r="H7" s="40">
        <f>'5.Suriname'!I13</f>
        <v>62.894736842105267</v>
      </c>
      <c r="I7" s="40">
        <f>'5.Suriname'!J13+'5.Suriname'!K13</f>
        <v>7.8947368421052637</v>
      </c>
      <c r="J7" s="40">
        <f>'5.Suriname'!L13</f>
        <v>5.5263157894736841</v>
      </c>
      <c r="K7" s="40">
        <f>'5.Suriname'!M13</f>
        <v>1.0526315789473684</v>
      </c>
      <c r="L7" s="40">
        <f>'5.Suriname'!N13</f>
        <v>11.25</v>
      </c>
      <c r="M7" s="40">
        <v>782.04</v>
      </c>
      <c r="N7" s="40">
        <f t="shared" si="0"/>
        <v>403.29736842105262</v>
      </c>
      <c r="O7" s="40">
        <f t="shared" si="4"/>
        <v>10032.021861162353</v>
      </c>
      <c r="P7" s="121">
        <f t="shared" si="1"/>
        <v>67.216228070175433</v>
      </c>
      <c r="Q7" s="121">
        <f t="shared" si="2"/>
        <v>33.608114035087716</v>
      </c>
      <c r="R7" s="121">
        <f t="shared" si="5"/>
        <v>97.398270496721878</v>
      </c>
    </row>
    <row r="8" spans="1:18" x14ac:dyDescent="0.2">
      <c r="A8" s="49">
        <v>6</v>
      </c>
      <c r="B8" s="48" t="s">
        <v>85</v>
      </c>
      <c r="C8" s="49">
        <v>1</v>
      </c>
      <c r="D8" s="49">
        <f t="shared" si="3"/>
        <v>104</v>
      </c>
      <c r="E8" s="40">
        <f>'6.Curacao'!F8</f>
        <v>9.4011976047904184</v>
      </c>
      <c r="F8" s="40">
        <f>'6.Curacao'!G8</f>
        <v>0</v>
      </c>
      <c r="G8" s="40">
        <f>'6.Curacao'!H8</f>
        <v>29.341317365269461</v>
      </c>
      <c r="H8" s="40">
        <f>'6.Curacao'!I9</f>
        <v>6.227544910179641</v>
      </c>
      <c r="I8" s="40">
        <f>'6.Curacao'!J8+'6.Curacao'!K8</f>
        <v>0</v>
      </c>
      <c r="J8" s="40">
        <f>'6.Curacao'!L8</f>
        <v>0</v>
      </c>
      <c r="K8" s="40">
        <f>'6.Curacao'!M8</f>
        <v>0</v>
      </c>
      <c r="L8" s="40">
        <f>'6.Curacao'!N8</f>
        <v>0</v>
      </c>
      <c r="N8" s="40">
        <f t="shared" si="0"/>
        <v>44.970059880239518</v>
      </c>
      <c r="O8" s="40">
        <f t="shared" si="4"/>
        <v>10076.991921042592</v>
      </c>
      <c r="P8" s="122">
        <f t="shared" si="1"/>
        <v>44.970059880239518</v>
      </c>
      <c r="Q8" s="122">
        <f t="shared" si="2"/>
        <v>22.485029940119759</v>
      </c>
      <c r="R8" s="121">
        <f t="shared" si="5"/>
        <v>96.894153086948009</v>
      </c>
    </row>
    <row r="9" spans="1:18" x14ac:dyDescent="0.2">
      <c r="A9" s="49">
        <v>7</v>
      </c>
      <c r="B9" s="48" t="s">
        <v>75</v>
      </c>
      <c r="C9" s="49">
        <v>24</v>
      </c>
      <c r="D9" s="49">
        <f t="shared" si="3"/>
        <v>128</v>
      </c>
      <c r="E9" s="40">
        <f>'7.Cuba'!F31</f>
        <v>116.9596690796277</v>
      </c>
      <c r="F9" s="40">
        <f>'7.Cuba'!G31</f>
        <v>376.04587759706681</v>
      </c>
      <c r="G9" s="40">
        <f>'7.Cuba'!H31+'7.Cuba'!O31</f>
        <v>327.54771082072006</v>
      </c>
      <c r="H9" s="40">
        <f>'7.Cuba'!I31</f>
        <v>412.00526464228631</v>
      </c>
      <c r="I9" s="40">
        <f>'7.Cuba'!J31+'7.Cuba'!K31</f>
        <v>117.51433674908338</v>
      </c>
      <c r="J9" s="40">
        <f>'7.Cuba'!L31</f>
        <v>6.1107455109523361</v>
      </c>
      <c r="K9" s="40">
        <f>'7.Cuba'!M31</f>
        <v>11.281376327912005</v>
      </c>
      <c r="L9" s="40">
        <f>'7.Cuba'!N31</f>
        <v>32.527968412146279</v>
      </c>
      <c r="M9" s="40">
        <v>1144.18</v>
      </c>
      <c r="N9" s="40">
        <f t="shared" si="0"/>
        <v>1399.992949139795</v>
      </c>
      <c r="O9" s="40">
        <f t="shared" si="4"/>
        <v>12621.164870182387</v>
      </c>
      <c r="P9" s="122">
        <f t="shared" si="1"/>
        <v>58.33303954749146</v>
      </c>
      <c r="Q9" s="122">
        <f t="shared" si="2"/>
        <v>29.16651977374573</v>
      </c>
      <c r="R9" s="121">
        <f t="shared" si="5"/>
        <v>98.602850548299898</v>
      </c>
    </row>
    <row r="10" spans="1:18" x14ac:dyDescent="0.2">
      <c r="A10" s="49">
        <v>8</v>
      </c>
      <c r="B10" s="48" t="s">
        <v>91</v>
      </c>
      <c r="C10" s="49">
        <v>38</v>
      </c>
      <c r="D10" s="49">
        <f t="shared" si="3"/>
        <v>166</v>
      </c>
      <c r="E10" s="40">
        <f>'8.Colombia'!F45</f>
        <v>0</v>
      </c>
      <c r="F10" s="40">
        <f>'8.Colombia'!G45</f>
        <v>324.1221444280639</v>
      </c>
      <c r="G10" s="40">
        <f>'8.Colombia'!H45</f>
        <v>447.03026871381275</v>
      </c>
      <c r="H10" s="40">
        <f>'8.Colombia'!I45</f>
        <v>455.73973118261011</v>
      </c>
      <c r="I10" s="40">
        <f>'8.Colombia'!J45+'8.Colombia'!K45</f>
        <v>129.47151454051425</v>
      </c>
      <c r="J10" s="40">
        <f>'8.Colombia'!L45</f>
        <v>33.721287533792065</v>
      </c>
      <c r="K10" s="40">
        <f>'8.Colombia'!M45</f>
        <v>12.256636709835348</v>
      </c>
      <c r="L10" s="40">
        <f>'8.Colombia'!N45</f>
        <v>58.158604331598994</v>
      </c>
      <c r="N10" s="40">
        <f t="shared" si="0"/>
        <v>1460.5001874402276</v>
      </c>
      <c r="O10" s="40">
        <f t="shared" si="4"/>
        <v>14081.665057622615</v>
      </c>
      <c r="P10" s="122">
        <f t="shared" si="1"/>
        <v>38.434215458953361</v>
      </c>
      <c r="Q10" s="122">
        <f t="shared" si="2"/>
        <v>19.21710772947668</v>
      </c>
      <c r="R10" s="121">
        <f t="shared" si="5"/>
        <v>84.829307576039852</v>
      </c>
    </row>
    <row r="11" spans="1:18" x14ac:dyDescent="0.2">
      <c r="A11" s="49">
        <v>9</v>
      </c>
      <c r="B11" s="48" t="s">
        <v>93</v>
      </c>
      <c r="C11" s="49">
        <v>22</v>
      </c>
      <c r="D11" s="49">
        <f t="shared" si="3"/>
        <v>188</v>
      </c>
      <c r="E11" s="40">
        <f>'9.Ecuador'!F29</f>
        <v>0</v>
      </c>
      <c r="F11" s="40">
        <f>'9.Ecuador'!G29</f>
        <v>197.24770642201833</v>
      </c>
      <c r="G11" s="40">
        <f>'9.Ecuador'!H29</f>
        <v>324.04587155963304</v>
      </c>
      <c r="H11" s="40">
        <f>'9.Ecuador'!I29</f>
        <v>150.50458715596326</v>
      </c>
      <c r="I11" s="40">
        <f>'9.Ecuador'!J29+'9.Ecuador'!K29</f>
        <v>183.48623853211006</v>
      </c>
      <c r="J11" s="40">
        <f>'9.Ecuador'!L29</f>
        <v>10.779816513761467</v>
      </c>
      <c r="K11" s="40">
        <f>'9.Ecuador'!M29</f>
        <v>5.5045871559633026</v>
      </c>
      <c r="L11" s="40">
        <f>'9.Ecuador'!N29</f>
        <v>8.2477064220183482</v>
      </c>
      <c r="N11" s="40">
        <f t="shared" si="0"/>
        <v>879.81651376146795</v>
      </c>
      <c r="O11" s="40">
        <f t="shared" si="4"/>
        <v>14961.481571384084</v>
      </c>
      <c r="P11" s="122">
        <f t="shared" si="1"/>
        <v>39.991659716430362</v>
      </c>
      <c r="Q11" s="122">
        <f t="shared" si="2"/>
        <v>19.995829858215181</v>
      </c>
      <c r="R11" s="121">
        <f t="shared" si="5"/>
        <v>79.582348783957897</v>
      </c>
    </row>
    <row r="12" spans="1:18" x14ac:dyDescent="0.2">
      <c r="A12" s="49">
        <v>10</v>
      </c>
      <c r="B12" s="48" t="s">
        <v>95</v>
      </c>
      <c r="C12" s="49">
        <v>36</v>
      </c>
      <c r="D12" s="49">
        <f t="shared" si="3"/>
        <v>224</v>
      </c>
      <c r="E12" s="40">
        <f>'10.Perù'!F43</f>
        <v>0</v>
      </c>
      <c r="F12" s="40">
        <f>'10.Perù'!G43</f>
        <v>213.29639889196676</v>
      </c>
      <c r="G12" s="40">
        <f>'10.Perù'!H43</f>
        <v>411.87257617728528</v>
      </c>
      <c r="H12" s="40">
        <f>'10.Perù'!I43</f>
        <v>322.99168975069256</v>
      </c>
      <c r="I12" s="40">
        <f>'10.Perù'!J43+'10.Perù'!K43</f>
        <v>487.14681440443218</v>
      </c>
      <c r="J12" s="40">
        <f>'10.Perù'!L43</f>
        <v>20.645429362880886</v>
      </c>
      <c r="K12" s="40">
        <f>'10.Perù'!M43</f>
        <v>7.75623268698061</v>
      </c>
      <c r="L12" s="40">
        <f>'10.Perù'!N43</f>
        <v>57.257617728531855</v>
      </c>
      <c r="N12" s="40">
        <f t="shared" si="0"/>
        <v>1520.96675900277</v>
      </c>
      <c r="O12" s="40">
        <f t="shared" si="4"/>
        <v>16482.448330386855</v>
      </c>
      <c r="P12" s="122">
        <f t="shared" si="1"/>
        <v>42.249076638965832</v>
      </c>
      <c r="Q12" s="122">
        <f t="shared" si="2"/>
        <v>21.124538319482916</v>
      </c>
      <c r="R12" s="121">
        <f t="shared" si="5"/>
        <v>73.582358617798462</v>
      </c>
    </row>
    <row r="13" spans="1:18" x14ac:dyDescent="0.2">
      <c r="A13" s="49">
        <v>11</v>
      </c>
      <c r="B13" s="48" t="s">
        <v>185</v>
      </c>
      <c r="C13" s="49">
        <v>22</v>
      </c>
      <c r="D13" s="49">
        <f t="shared" si="3"/>
        <v>246</v>
      </c>
      <c r="E13" s="40">
        <f>'11.Bolivia'!F29</f>
        <v>0</v>
      </c>
      <c r="F13" s="40">
        <f>'11.Bolivia'!G29</f>
        <v>233.59580052493439</v>
      </c>
      <c r="G13" s="40">
        <f>'11.Bolivia'!H29</f>
        <v>230.36745406824144</v>
      </c>
      <c r="H13" s="40">
        <f>'11.Bolivia'!I29</f>
        <v>152.49343832020998</v>
      </c>
      <c r="I13" s="40">
        <f>'11.Bolivia'!J29+'11.Bolivia'!K29</f>
        <v>545.40682414698153</v>
      </c>
      <c r="J13" s="40">
        <f>'11.Bolivia'!L29</f>
        <v>20.196850393700785</v>
      </c>
      <c r="K13" s="40">
        <f>'11.Bolivia'!M29</f>
        <v>13.254593175853017</v>
      </c>
      <c r="L13" s="40">
        <f>'11.Bolivia'!N29</f>
        <v>45.301837270341203</v>
      </c>
      <c r="N13" s="40">
        <f t="shared" si="0"/>
        <v>1240.6167979002623</v>
      </c>
      <c r="O13" s="40">
        <f t="shared" si="4"/>
        <v>17723.065128287119</v>
      </c>
      <c r="P13" s="122">
        <f t="shared" si="1"/>
        <v>56.391672631830104</v>
      </c>
      <c r="Q13" s="122">
        <f t="shared" si="2"/>
        <v>28.195836315915052</v>
      </c>
      <c r="R13" s="121">
        <f t="shared" si="5"/>
        <v>72.044980196289103</v>
      </c>
    </row>
    <row r="14" spans="1:18" x14ac:dyDescent="0.2">
      <c r="A14" s="49">
        <v>12</v>
      </c>
      <c r="B14" s="48" t="s">
        <v>96</v>
      </c>
      <c r="C14" s="49">
        <v>21</v>
      </c>
      <c r="D14" s="49">
        <f t="shared" si="3"/>
        <v>267</v>
      </c>
      <c r="E14" s="40">
        <f>'12.Cile'!F28</f>
        <v>0</v>
      </c>
      <c r="F14" s="40">
        <f>'12.Cile'!G28</f>
        <v>136.56311735147102</v>
      </c>
      <c r="G14" s="40">
        <f>'12.Cile'!H28</f>
        <v>457.14967582832821</v>
      </c>
      <c r="H14" s="40">
        <f>'12.Cile'!I28</f>
        <v>175.72888906566962</v>
      </c>
      <c r="I14" s="40">
        <f>'12.Cile'!J28+'12.Cile'!K28</f>
        <v>182.96806014080585</v>
      </c>
      <c r="J14" s="40">
        <f>'12.Cile'!L28</f>
        <v>13.921482836800445</v>
      </c>
      <c r="K14" s="40">
        <f>'12.Cile'!M28</f>
        <v>3.486999986741445</v>
      </c>
      <c r="L14" s="40">
        <f>'12.Cile'!N28</f>
        <v>64.569163252588737</v>
      </c>
      <c r="M14" s="40">
        <v>2998.6</v>
      </c>
      <c r="N14" s="40">
        <f t="shared" si="0"/>
        <v>1034.3873884624054</v>
      </c>
      <c r="O14" s="40">
        <f t="shared" si="4"/>
        <v>21756.052516749522</v>
      </c>
      <c r="P14" s="122">
        <f t="shared" si="1"/>
        <v>49.256542307733589</v>
      </c>
      <c r="Q14" s="122">
        <f t="shared" si="2"/>
        <v>24.628271153866795</v>
      </c>
      <c r="R14" s="121">
        <f t="shared" si="5"/>
        <v>81.483342759361506</v>
      </c>
    </row>
    <row r="15" spans="1:18" x14ac:dyDescent="0.2">
      <c r="A15" s="49">
        <v>13</v>
      </c>
      <c r="B15" s="48" t="s">
        <v>224</v>
      </c>
      <c r="C15" s="49">
        <v>11</v>
      </c>
      <c r="D15" s="49">
        <f t="shared" si="3"/>
        <v>278</v>
      </c>
      <c r="E15" s="40">
        <f>'13.Polinesia F.'!F17</f>
        <v>0</v>
      </c>
      <c r="F15" s="40">
        <f>'13.Polinesia F.'!G17</f>
        <v>0</v>
      </c>
      <c r="G15" s="40">
        <f>'13.Polinesia F.'!H17</f>
        <v>73.598189590143321</v>
      </c>
      <c r="H15" s="40">
        <f>'13.Polinesia F.'!I17</f>
        <v>654.99958092364432</v>
      </c>
      <c r="I15" s="40">
        <f>'13.Polinesia F.'!J17+'13.Polinesia F.'!K17</f>
        <v>62.023300645377589</v>
      </c>
      <c r="J15" s="40">
        <f>'13.Polinesia F.'!K17</f>
        <v>0</v>
      </c>
      <c r="K15" s="40">
        <f>'13.Polinesia F.'!L17</f>
        <v>0</v>
      </c>
      <c r="L15" s="40">
        <f>'13.Polinesia F.'!M17</f>
        <v>0</v>
      </c>
      <c r="M15" s="40">
        <v>620.88</v>
      </c>
      <c r="N15" s="40">
        <f t="shared" si="0"/>
        <v>790.62107115916524</v>
      </c>
      <c r="O15" s="40">
        <f t="shared" si="4"/>
        <v>23167.553587908689</v>
      </c>
      <c r="P15" s="121">
        <f t="shared" si="1"/>
        <v>71.874642832651389</v>
      </c>
      <c r="Q15" s="121">
        <f t="shared" si="2"/>
        <v>35.937321416325695</v>
      </c>
      <c r="R15" s="121">
        <f t="shared" si="5"/>
        <v>83.336523697513272</v>
      </c>
    </row>
    <row r="16" spans="1:18" x14ac:dyDescent="0.2">
      <c r="A16" s="49">
        <v>14</v>
      </c>
      <c r="B16" s="48" t="s">
        <v>147</v>
      </c>
      <c r="C16" s="49">
        <v>59</v>
      </c>
      <c r="D16" s="49">
        <f t="shared" si="3"/>
        <v>337</v>
      </c>
      <c r="E16" s="40">
        <f>'14.Nuova Zelanda'!F65</f>
        <v>0</v>
      </c>
      <c r="F16" s="40">
        <f>'14.Nuova Zelanda'!G65</f>
        <v>2054.3670886075947</v>
      </c>
      <c r="G16" s="40">
        <f>'14.Nuova Zelanda'!H65</f>
        <v>786.16455696202547</v>
      </c>
      <c r="H16" s="40">
        <f>'14.Nuova Zelanda'!I65</f>
        <v>722.94936708860757</v>
      </c>
      <c r="I16" s="40">
        <f>'14.Nuova Zelanda'!J65+'14.Nuova Zelanda'!K65</f>
        <v>505.0632911392405</v>
      </c>
      <c r="J16" s="40">
        <f>'14.Nuova Zelanda'!L65</f>
        <v>48.715189873417721</v>
      </c>
      <c r="K16" s="40">
        <f>'14.Nuova Zelanda'!M65</f>
        <v>5.6962025316455698</v>
      </c>
      <c r="L16" s="40">
        <f>'14.Nuova Zelanda'!N65</f>
        <v>165.879746835443</v>
      </c>
      <c r="M16" s="40">
        <v>299.38</v>
      </c>
      <c r="N16" s="40">
        <f t="shared" si="0"/>
        <v>4288.8354430379741</v>
      </c>
      <c r="O16" s="40">
        <f t="shared" si="4"/>
        <v>27755.769030946663</v>
      </c>
      <c r="P16" s="121">
        <f t="shared" si="1"/>
        <v>72.692126153185995</v>
      </c>
      <c r="Q16" s="121">
        <f t="shared" si="2"/>
        <v>36.346063076592998</v>
      </c>
      <c r="R16" s="121">
        <f t="shared" si="5"/>
        <v>82.361332436043512</v>
      </c>
    </row>
    <row r="17" spans="1:18" x14ac:dyDescent="0.2">
      <c r="A17" s="49">
        <v>15</v>
      </c>
      <c r="B17" s="48" t="s">
        <v>148</v>
      </c>
      <c r="C17" s="49">
        <v>56</v>
      </c>
      <c r="D17" s="49">
        <f t="shared" si="3"/>
        <v>393</v>
      </c>
      <c r="E17" s="40">
        <f>'15.Australia'!F64</f>
        <v>0</v>
      </c>
      <c r="F17" s="40">
        <f>'15.Australia'!G64</f>
        <v>1436.7922077922076</v>
      </c>
      <c r="G17" s="40">
        <f>'15.Australia'!H64</f>
        <v>509.67532467532459</v>
      </c>
      <c r="H17" s="40">
        <f>'15.Australia'!I64</f>
        <v>1673.5714285714284</v>
      </c>
      <c r="I17" s="40">
        <f>'15.Australia'!J64+'15.Australia'!K64</f>
        <v>638.44155844155841</v>
      </c>
      <c r="J17" s="40">
        <f>'15.Australia'!L64</f>
        <v>34.772727272727273</v>
      </c>
      <c r="K17" s="40">
        <f>'15.Australia'!M64</f>
        <v>6.4935064935064934</v>
      </c>
      <c r="L17" s="40">
        <f>'15.Australia'!N64</f>
        <v>159.05844155844156</v>
      </c>
      <c r="M17" s="40">
        <v>282.02</v>
      </c>
      <c r="N17" s="40">
        <f>SUM(E17:L17)-462.34</f>
        <v>3996.4651948051942</v>
      </c>
      <c r="O17" s="40">
        <f t="shared" si="4"/>
        <v>32034.254225751858</v>
      </c>
      <c r="P17" s="121">
        <f t="shared" si="1"/>
        <v>71.365449907235615</v>
      </c>
      <c r="Q17" s="121">
        <f t="shared" si="2"/>
        <v>35.682724953617807</v>
      </c>
      <c r="R17" s="121">
        <f t="shared" si="5"/>
        <v>81.512097266544174</v>
      </c>
    </row>
    <row r="18" spans="1:18" x14ac:dyDescent="0.2">
      <c r="A18" s="49">
        <v>16</v>
      </c>
      <c r="B18" s="48" t="s">
        <v>251</v>
      </c>
      <c r="C18" s="49">
        <v>13</v>
      </c>
      <c r="D18" s="49">
        <f t="shared" si="3"/>
        <v>406</v>
      </c>
      <c r="E18" s="40">
        <f>'16.Timor Est'!F20</f>
        <v>18.18181818181818</v>
      </c>
      <c r="F18" s="40">
        <f>'16.Timor Est'!G20</f>
        <v>354.5454545454545</v>
      </c>
      <c r="G18" s="40">
        <f>'16.Timor Est'!H20</f>
        <v>94.545454545454533</v>
      </c>
      <c r="H18" s="40">
        <f>'16.Timor Est'!I20</f>
        <v>93.181818181818173</v>
      </c>
      <c r="I18" s="40">
        <f>'16.Timor Est'!J20+'16.Timor Est'!K20</f>
        <v>38.18181818181818</v>
      </c>
      <c r="J18" s="40">
        <f>'16.Timor Est'!L20</f>
        <v>0.45454545454545453</v>
      </c>
      <c r="K18" s="40">
        <f>'16.Timor Est'!M20</f>
        <v>0.90909090909090906</v>
      </c>
      <c r="L18" s="40">
        <f>'16.Timor Est'!N20</f>
        <v>12.727272727272727</v>
      </c>
      <c r="M18" s="40">
        <v>166</v>
      </c>
      <c r="N18" s="40">
        <f t="shared" si="0"/>
        <v>612.72727272727263</v>
      </c>
      <c r="O18" s="40">
        <f t="shared" si="4"/>
        <v>32812.98149847913</v>
      </c>
      <c r="P18" s="122">
        <f t="shared" si="1"/>
        <v>47.132867132867126</v>
      </c>
      <c r="Q18" s="122">
        <f t="shared" si="2"/>
        <v>23.566433566433563</v>
      </c>
      <c r="R18" s="121">
        <f t="shared" si="5"/>
        <v>80.820151474086529</v>
      </c>
    </row>
    <row r="19" spans="1:18" x14ac:dyDescent="0.2">
      <c r="A19" s="49">
        <v>17</v>
      </c>
      <c r="B19" s="48" t="s">
        <v>150</v>
      </c>
      <c r="C19" s="49">
        <v>29</v>
      </c>
      <c r="D19" s="49">
        <f t="shared" si="3"/>
        <v>435</v>
      </c>
      <c r="E19" s="40">
        <f>'17.Indonesia'!F36</f>
        <v>0</v>
      </c>
      <c r="F19" s="40">
        <f>'17.Indonesia'!G36</f>
        <v>388.11770141007838</v>
      </c>
      <c r="G19" s="40">
        <f>'17.Indonesia'!H36</f>
        <v>304.54258649284736</v>
      </c>
      <c r="H19" s="40">
        <f>'17.Indonesia'!I36</f>
        <v>468.71784668344714</v>
      </c>
      <c r="I19" s="40">
        <f>'17.Indonesia'!J36+'17.Indonesia'!K36</f>
        <v>146.22732147797257</v>
      </c>
      <c r="J19" s="40">
        <f>'17.Indonesia'!L36</f>
        <v>17.620869214447204</v>
      </c>
      <c r="K19" s="40">
        <f>'17.Indonesia'!M36</f>
        <v>9.9142941635810828</v>
      </c>
      <c r="L19" s="40">
        <f>'17.Indonesia'!N36</f>
        <v>38.430666036149354</v>
      </c>
      <c r="M19" s="40">
        <v>161.1</v>
      </c>
      <c r="N19" s="40">
        <f t="shared" si="0"/>
        <v>1373.5712854785231</v>
      </c>
      <c r="O19" s="40">
        <f t="shared" si="4"/>
        <v>34347.652783957652</v>
      </c>
      <c r="P19" s="122">
        <f t="shared" si="1"/>
        <v>47.364527085466314</v>
      </c>
      <c r="Q19" s="122">
        <f t="shared" si="2"/>
        <v>23.682263542733157</v>
      </c>
      <c r="R19" s="121">
        <f t="shared" si="5"/>
        <v>78.960121342431378</v>
      </c>
    </row>
    <row r="20" spans="1:18" x14ac:dyDescent="0.2">
      <c r="A20" s="49">
        <v>18</v>
      </c>
      <c r="B20" s="48" t="s">
        <v>152</v>
      </c>
      <c r="C20" s="49">
        <v>29</v>
      </c>
      <c r="D20" s="49">
        <f t="shared" si="3"/>
        <v>464</v>
      </c>
      <c r="E20" s="40">
        <f>'18.Thailandia'!F36</f>
        <v>0</v>
      </c>
      <c r="F20" s="40">
        <f>'18.Thailandia'!G36</f>
        <v>403.80047505938239</v>
      </c>
      <c r="G20" s="40">
        <f>'18.Thailandia'!H36</f>
        <v>336.63235682238059</v>
      </c>
      <c r="H20" s="40">
        <f>'18.Thailandia'!I36</f>
        <v>291.95038268672471</v>
      </c>
      <c r="I20" s="40">
        <f>'18.Thailandia'!J36+'18.Thailandia'!K36</f>
        <v>185.80100290314067</v>
      </c>
      <c r="J20" s="40">
        <f>'18.Thailandia'!L36</f>
        <v>5.8590657165479021</v>
      </c>
      <c r="K20" s="40">
        <f>'18.Thailandia'!M36</f>
        <v>10.029031406703616</v>
      </c>
      <c r="L20" s="40">
        <f>'18.Thailandia'!N36</f>
        <v>32.805489575085772</v>
      </c>
      <c r="M20" s="40">
        <v>224.34</v>
      </c>
      <c r="N20" s="40">
        <f t="shared" si="0"/>
        <v>1266.8778041699657</v>
      </c>
      <c r="O20" s="40">
        <f t="shared" si="4"/>
        <v>35838.870588127611</v>
      </c>
      <c r="P20" s="122">
        <f t="shared" si="1"/>
        <v>43.685441523102263</v>
      </c>
      <c r="Q20" s="122">
        <f t="shared" ref="Q20:Q29" si="6">P20/2</f>
        <v>21.842720761551131</v>
      </c>
      <c r="R20" s="121">
        <f t="shared" si="5"/>
        <v>77.238945233033647</v>
      </c>
    </row>
    <row r="21" spans="1:18" x14ac:dyDescent="0.2">
      <c r="A21" s="49">
        <v>19</v>
      </c>
      <c r="B21" s="48" t="s">
        <v>157</v>
      </c>
      <c r="C21" s="49">
        <v>6</v>
      </c>
      <c r="D21" s="49">
        <f t="shared" si="3"/>
        <v>470</v>
      </c>
      <c r="E21" s="40">
        <f>'19.Hong Kong'!F13</f>
        <v>0</v>
      </c>
      <c r="F21" s="40">
        <f>'19.Hong Kong'!G13</f>
        <v>117.30982658959537</v>
      </c>
      <c r="G21" s="40">
        <f>'19.Hong Kong'!H13</f>
        <v>109.26011560693642</v>
      </c>
      <c r="H21" s="40">
        <f>'19.Hong Kong'!I13</f>
        <v>27.699421965317917</v>
      </c>
      <c r="I21" s="40">
        <f>'19.Hong Kong'!J13+'19.Hong Kong'!K13</f>
        <v>82.080924855491332</v>
      </c>
      <c r="J21" s="40">
        <f>'19.Hong Kong'!L13</f>
        <v>8.196531791907514</v>
      </c>
      <c r="K21" s="40">
        <f>'19.Hong Kong'!M13</f>
        <v>0</v>
      </c>
      <c r="L21" s="40">
        <f>'19.Hong Kong'!N13</f>
        <v>0</v>
      </c>
      <c r="M21" s="40">
        <v>263.14</v>
      </c>
      <c r="N21" s="40">
        <f t="shared" si="0"/>
        <v>344.54682080924857</v>
      </c>
      <c r="O21" s="40">
        <f t="shared" si="4"/>
        <v>36446.55740893686</v>
      </c>
      <c r="P21" s="122">
        <f t="shared" si="1"/>
        <v>57.42447013487476</v>
      </c>
      <c r="Q21" s="122">
        <f t="shared" si="6"/>
        <v>28.71223506743738</v>
      </c>
      <c r="R21" s="121">
        <f t="shared" si="5"/>
        <v>77.545866827525231</v>
      </c>
    </row>
    <row r="22" spans="1:18" x14ac:dyDescent="0.2">
      <c r="A22" s="49">
        <v>20</v>
      </c>
      <c r="B22" s="48" t="s">
        <v>153</v>
      </c>
      <c r="C22" s="49">
        <v>26</v>
      </c>
      <c r="D22" s="49">
        <f t="shared" si="3"/>
        <v>496</v>
      </c>
      <c r="E22" s="40">
        <f>'20.Myanmar'!F33</f>
        <v>88.64</v>
      </c>
      <c r="F22" s="40">
        <f>'20.Myanmar'!G33</f>
        <v>446.36428662608773</v>
      </c>
      <c r="G22" s="40">
        <f>'20.Myanmar'!H33</f>
        <v>193.58002397372232</v>
      </c>
      <c r="H22" s="40">
        <f>'20.Myanmar'!I33</f>
        <v>212.96137739931814</v>
      </c>
      <c r="I22" s="40">
        <f>'20.Myanmar'!J33+'20.Myanmar'!K33</f>
        <v>158.78699192054424</v>
      </c>
      <c r="J22" s="40">
        <f>'20.Myanmar'!L33</f>
        <v>4.0864299391316532</v>
      </c>
      <c r="K22" s="40">
        <f>'20.Myanmar'!M33</f>
        <v>13.465759608948114</v>
      </c>
      <c r="L22" s="40">
        <f>'20.Myanmar'!N33</f>
        <v>16.346801687500971</v>
      </c>
      <c r="M22" s="40">
        <v>418.82</v>
      </c>
      <c r="N22" s="40">
        <f t="shared" si="0"/>
        <v>1134.2316711552533</v>
      </c>
      <c r="O22" s="40">
        <f t="shared" si="4"/>
        <v>37999.609080092116</v>
      </c>
      <c r="P22" s="122">
        <f t="shared" si="1"/>
        <v>43.62429504443282</v>
      </c>
      <c r="Q22" s="122">
        <f t="shared" si="6"/>
        <v>21.81214752221641</v>
      </c>
      <c r="R22" s="121">
        <f t="shared" si="5"/>
        <v>76.612115080830876</v>
      </c>
    </row>
    <row r="23" spans="1:18" x14ac:dyDescent="0.2">
      <c r="A23" s="49">
        <v>21</v>
      </c>
      <c r="B23" s="48" t="s">
        <v>155</v>
      </c>
      <c r="C23" s="49">
        <v>26</v>
      </c>
      <c r="D23" s="49">
        <f t="shared" ref="D23:D30" si="7">D22+C23</f>
        <v>522</v>
      </c>
      <c r="E23" s="40">
        <f>'21.Cambogia'!F33</f>
        <v>56.36363636363636</v>
      </c>
      <c r="F23" s="40">
        <f>'21.Cambogia'!G33</f>
        <v>282.72727272727269</v>
      </c>
      <c r="G23" s="40">
        <f>'21.Cambogia'!H33</f>
        <v>298.98636363636359</v>
      </c>
      <c r="H23" s="40">
        <f>'21.Cambogia'!I33</f>
        <v>198.18181818181816</v>
      </c>
      <c r="I23" s="40">
        <f>'21.Cambogia'!J33+'21.Cambogia'!K33</f>
        <v>155.90909090909091</v>
      </c>
      <c r="J23" s="40">
        <f>'21.Cambogia'!L33</f>
        <v>23.2</v>
      </c>
      <c r="K23" s="40">
        <f>'21.Cambogia'!M33</f>
        <v>11.363636363636363</v>
      </c>
      <c r="L23" s="40">
        <f>'21.Cambogia'!N33</f>
        <v>7.7272727272727266</v>
      </c>
      <c r="N23" s="40">
        <f t="shared" si="0"/>
        <v>1034.4590909090907</v>
      </c>
      <c r="O23" s="40">
        <f t="shared" si="4"/>
        <v>39034.068171001207</v>
      </c>
      <c r="P23" s="122">
        <f t="shared" si="1"/>
        <v>39.786888111888103</v>
      </c>
      <c r="Q23" s="122">
        <f t="shared" si="6"/>
        <v>19.893444055944052</v>
      </c>
      <c r="R23" s="121">
        <f t="shared" si="5"/>
        <v>74.777908373565523</v>
      </c>
    </row>
    <row r="24" spans="1:18" x14ac:dyDescent="0.2">
      <c r="A24" s="49">
        <v>22</v>
      </c>
      <c r="B24" s="48" t="s">
        <v>154</v>
      </c>
      <c r="C24" s="49">
        <v>21</v>
      </c>
      <c r="D24" s="49">
        <f t="shared" si="7"/>
        <v>543</v>
      </c>
      <c r="E24" s="40">
        <f>'22.Laos'!F28</f>
        <v>66.06</v>
      </c>
      <c r="F24" s="40">
        <f>'22.Laos'!G28</f>
        <v>241.52368131804479</v>
      </c>
      <c r="G24" s="40">
        <f>'22.Laos'!H28</f>
        <v>246.92487876758824</v>
      </c>
      <c r="H24" s="40">
        <f>'22.Laos'!I28</f>
        <v>190.21846161688009</v>
      </c>
      <c r="I24" s="40">
        <f>'22.Laos'!J28+'22.Laos'!K28</f>
        <v>51.667133910553297</v>
      </c>
      <c r="J24" s="40">
        <f>'22.Laos'!L28</f>
        <v>12.04794153968059</v>
      </c>
      <c r="K24" s="40">
        <f>'22.Laos'!M28</f>
        <v>6.9507355036618792</v>
      </c>
      <c r="L24" s="40">
        <f>'22.Laos'!N28</f>
        <v>14.492283525135017</v>
      </c>
      <c r="N24" s="40">
        <f t="shared" si="0"/>
        <v>829.88511618154382</v>
      </c>
      <c r="O24" s="40">
        <f t="shared" si="4"/>
        <v>39863.953287182754</v>
      </c>
      <c r="P24" s="122">
        <f t="shared" si="1"/>
        <v>39.518338865787804</v>
      </c>
      <c r="Q24" s="122">
        <f t="shared" si="6"/>
        <v>19.759169432893902</v>
      </c>
      <c r="R24" s="121">
        <f t="shared" si="5"/>
        <v>73.414278613596238</v>
      </c>
    </row>
    <row r="25" spans="1:18" x14ac:dyDescent="0.2">
      <c r="A25" s="49">
        <v>23</v>
      </c>
      <c r="B25" s="48" t="s">
        <v>156</v>
      </c>
      <c r="C25" s="49">
        <v>29</v>
      </c>
      <c r="D25" s="49">
        <f t="shared" si="7"/>
        <v>572</v>
      </c>
      <c r="E25" s="40">
        <f>'23.Vietnam'!F36</f>
        <v>82.57</v>
      </c>
      <c r="F25" s="40">
        <f>'23.Vietnam'!G36</f>
        <v>335.58432123633719</v>
      </c>
      <c r="G25" s="40">
        <f>'23.Vietnam'!H36</f>
        <v>246.42538718092658</v>
      </c>
      <c r="H25" s="40">
        <f>'23.Vietnam'!I36</f>
        <v>206.46072053627447</v>
      </c>
      <c r="I25" s="40">
        <f>'23.Vietnam'!J36+'23.Vietnam'!K36</f>
        <v>337.8545718720074</v>
      </c>
      <c r="J25" s="40">
        <f>'23.Vietnam'!L36</f>
        <v>14.158108509724928</v>
      </c>
      <c r="K25" s="40">
        <f>'23.Vietnam'!M36</f>
        <v>13.621503814021066</v>
      </c>
      <c r="L25" s="40">
        <f>'23.Vietnam'!N36</f>
        <v>54.651124393223917</v>
      </c>
      <c r="M25" s="40">
        <v>405.36</v>
      </c>
      <c r="N25" s="40">
        <f t="shared" si="0"/>
        <v>1291.3257375425155</v>
      </c>
      <c r="O25" s="40">
        <f t="shared" si="4"/>
        <v>41560.639024725271</v>
      </c>
      <c r="P25" s="122">
        <f t="shared" si="1"/>
        <v>44.528473708362604</v>
      </c>
      <c r="Q25" s="122">
        <f t="shared" si="6"/>
        <v>22.264236854181302</v>
      </c>
      <c r="R25" s="121">
        <f t="shared" si="5"/>
        <v>72.658459833435785</v>
      </c>
    </row>
    <row r="26" spans="1:18" x14ac:dyDescent="0.2">
      <c r="A26" s="49">
        <v>24</v>
      </c>
      <c r="B26" s="48" t="s">
        <v>414</v>
      </c>
      <c r="C26" s="49">
        <v>26</v>
      </c>
      <c r="D26" s="49">
        <f t="shared" si="7"/>
        <v>598</v>
      </c>
      <c r="E26" s="40">
        <f>'24.Filippine'!F33</f>
        <v>16.377461493468513</v>
      </c>
      <c r="F26" s="40">
        <f>'24.Filippine'!G33</f>
        <v>441.4747514135309</v>
      </c>
      <c r="G26" s="40">
        <f>'24.Filippine'!H33</f>
        <v>215.87054006628972</v>
      </c>
      <c r="H26" s="40">
        <f>'24.Filippine'!I33</f>
        <v>483.6720608305713</v>
      </c>
      <c r="I26" s="40">
        <f>'24.Filippine'!J33+'24.Filippine'!K33</f>
        <v>127.70520569311756</v>
      </c>
      <c r="J26" s="40">
        <f>'24.Filippine'!L33</f>
        <v>5.6541236108403199</v>
      </c>
      <c r="K26" s="40">
        <f>'24.Filippine'!M33</f>
        <v>12.18561123025931</v>
      </c>
      <c r="L26" s="40">
        <f>'24.Filippine'!N33</f>
        <v>49.015402612595047</v>
      </c>
      <c r="N26" s="40">
        <f t="shared" si="0"/>
        <v>1351.9551569506727</v>
      </c>
      <c r="O26" s="40">
        <f t="shared" si="4"/>
        <v>42912.594181675944</v>
      </c>
      <c r="P26" s="122">
        <f t="shared" si="1"/>
        <v>51.998275267333568</v>
      </c>
      <c r="Q26" s="122">
        <f t="shared" si="6"/>
        <v>25.999137633666784</v>
      </c>
      <c r="R26" s="121">
        <f t="shared" si="5"/>
        <v>71.760190939257427</v>
      </c>
    </row>
    <row r="27" spans="1:18" x14ac:dyDescent="0.2">
      <c r="A27" s="49">
        <v>25</v>
      </c>
      <c r="B27" s="48" t="s">
        <v>436</v>
      </c>
      <c r="C27" s="49">
        <v>1</v>
      </c>
      <c r="D27" s="49">
        <f t="shared" ref="D27" si="8">D26+C27</f>
        <v>599</v>
      </c>
      <c r="E27" s="40">
        <f>'25.Malesia'!F8</f>
        <v>0</v>
      </c>
      <c r="F27" s="40">
        <f>'25.Malesia'!G8</f>
        <v>20.74074074074074</v>
      </c>
      <c r="G27" s="40">
        <f>'25.Malesia'!H8</f>
        <v>10.123456790123457</v>
      </c>
      <c r="H27" s="40">
        <f>'25.Malesia'!I8</f>
        <v>19.753086419753089</v>
      </c>
      <c r="I27" s="40">
        <f>'25.Malesia'!J8+'25.Malesia'!K8</f>
        <v>0</v>
      </c>
      <c r="J27" s="40">
        <f>'25.Malesia'!L8</f>
        <v>0</v>
      </c>
      <c r="K27" s="40">
        <f>'25.Malesia'!M8</f>
        <v>0</v>
      </c>
      <c r="L27" s="40">
        <f>'25.Malesia'!N8</f>
        <v>0</v>
      </c>
      <c r="M27" s="40">
        <v>363.16</v>
      </c>
      <c r="N27" s="40">
        <f>SUM(E27:L27)</f>
        <v>50.617283950617285</v>
      </c>
      <c r="O27" s="40">
        <f>O26+M27+N27</f>
        <v>43326.371465626566</v>
      </c>
      <c r="P27" s="122">
        <f t="shared" ref="P27" si="9">N27/C27</f>
        <v>50.617283950617285</v>
      </c>
      <c r="Q27" s="122">
        <f t="shared" ref="Q27" si="10">P27/2</f>
        <v>25.308641975308642</v>
      </c>
      <c r="R27" s="121">
        <f t="shared" ref="R27" si="11">O27/D27</f>
        <v>72.331171061146193</v>
      </c>
    </row>
    <row r="28" spans="1:18" x14ac:dyDescent="0.2">
      <c r="A28" s="49">
        <v>26</v>
      </c>
      <c r="B28" s="48" t="s">
        <v>159</v>
      </c>
      <c r="C28" s="49">
        <v>22</v>
      </c>
      <c r="D28" s="49">
        <f>D27+C28</f>
        <v>621</v>
      </c>
      <c r="E28" s="40">
        <f>'26.Nepal'!F29</f>
        <v>73.39</v>
      </c>
      <c r="F28" s="40">
        <f>'26.Nepal'!G29</f>
        <v>312.87267625394594</v>
      </c>
      <c r="G28" s="40">
        <f>'26.Nepal'!H29</f>
        <v>164.63521571378462</v>
      </c>
      <c r="H28" s="40">
        <f>'26.Nepal'!I29</f>
        <v>70.896176780077155</v>
      </c>
      <c r="I28" s="40">
        <f>'26.Nepal'!J29+'26.Nepal'!K29</f>
        <v>177.56927393896876</v>
      </c>
      <c r="J28" s="40">
        <f>'26.Nepal'!L29</f>
        <v>6.9712381620484036</v>
      </c>
      <c r="K28" s="40">
        <f>'26.Nepal'!M29</f>
        <v>8.7688530340231488</v>
      </c>
      <c r="L28" s="40">
        <f>'26.Nepal'!N29</f>
        <v>4.3896878288319892</v>
      </c>
      <c r="N28" s="40">
        <f t="shared" si="0"/>
        <v>819.49312171167981</v>
      </c>
      <c r="O28" s="40">
        <f>O27+M28+N28</f>
        <v>44145.864587338248</v>
      </c>
      <c r="P28" s="122">
        <f t="shared" si="1"/>
        <v>37.249687350530898</v>
      </c>
      <c r="Q28" s="122">
        <f t="shared" si="6"/>
        <v>18.624843675265449</v>
      </c>
      <c r="R28" s="121">
        <f t="shared" si="5"/>
        <v>71.088348771881243</v>
      </c>
    </row>
    <row r="29" spans="1:18" x14ac:dyDescent="0.2">
      <c r="A29" s="49">
        <v>27</v>
      </c>
      <c r="B29" s="48" t="s">
        <v>161</v>
      </c>
      <c r="C29" s="49">
        <v>48</v>
      </c>
      <c r="D29" s="49">
        <f t="shared" si="7"/>
        <v>669</v>
      </c>
      <c r="E29" s="40">
        <f>'27.India'!F55</f>
        <v>98.56</v>
      </c>
      <c r="F29" s="40">
        <f>'27.India'!G55</f>
        <v>777.98996375801516</v>
      </c>
      <c r="G29" s="40">
        <f>'27.India'!H55</f>
        <v>357.79202676331198</v>
      </c>
      <c r="H29" s="40">
        <f>'27.India'!I55</f>
        <v>564.92963200446059</v>
      </c>
      <c r="I29" s="40">
        <f>'27.India'!J55+'27.India'!K55</f>
        <v>105.79871759130194</v>
      </c>
      <c r="J29" s="40">
        <f>'27.India'!L55</f>
        <v>20.142180094786731</v>
      </c>
      <c r="K29" s="40">
        <f>'27.India'!M55</f>
        <v>14.496793978254811</v>
      </c>
      <c r="L29" s="40">
        <f>'27.India'!N55</f>
        <v>95.73459715639811</v>
      </c>
      <c r="M29" s="40">
        <v>581.80999999999995</v>
      </c>
      <c r="N29" s="40">
        <f t="shared" si="0"/>
        <v>2035.4439113465294</v>
      </c>
      <c r="O29" s="40">
        <f t="shared" si="4"/>
        <v>46763.118498684773</v>
      </c>
      <c r="P29" s="122">
        <f t="shared" si="1"/>
        <v>42.405081486386031</v>
      </c>
      <c r="Q29" s="122">
        <f t="shared" si="6"/>
        <v>21.202540743193016</v>
      </c>
      <c r="R29" s="121">
        <f t="shared" si="5"/>
        <v>69.900027651247797</v>
      </c>
    </row>
    <row r="30" spans="1:18" x14ac:dyDescent="0.2">
      <c r="A30" s="49">
        <v>28</v>
      </c>
      <c r="B30" s="48" t="s">
        <v>143</v>
      </c>
      <c r="C30" s="49">
        <v>1</v>
      </c>
      <c r="D30" s="49">
        <f t="shared" si="7"/>
        <v>670</v>
      </c>
      <c r="E30" s="40">
        <f>'28.Italia'!F8</f>
        <v>0</v>
      </c>
      <c r="F30" s="40">
        <f>'28.Italia'!G8</f>
        <v>0</v>
      </c>
      <c r="G30" s="40">
        <f>'28.Italia'!H8</f>
        <v>15</v>
      </c>
      <c r="H30" s="40">
        <f>'28.Italia'!I8</f>
        <v>44</v>
      </c>
      <c r="I30" s="40">
        <f>'28.Italia'!J8+'28.Italia'!K8</f>
        <v>0</v>
      </c>
      <c r="J30" s="40">
        <v>1184</v>
      </c>
      <c r="K30" s="40">
        <f>'28.Italia'!M8</f>
        <v>0</v>
      </c>
      <c r="L30" s="40">
        <f>'28.Italia'!N7</f>
        <v>0</v>
      </c>
      <c r="N30" s="40">
        <f t="shared" si="0"/>
        <v>1243</v>
      </c>
      <c r="O30" s="40">
        <f t="shared" si="4"/>
        <v>48006.118498684773</v>
      </c>
      <c r="P30" s="122"/>
      <c r="Q30" s="122"/>
      <c r="R30" s="121"/>
    </row>
    <row r="31" spans="1:18" x14ac:dyDescent="0.2">
      <c r="B31" s="173" t="s">
        <v>222</v>
      </c>
      <c r="C31" s="174">
        <f>SUM(C2:C30)</f>
        <v>670</v>
      </c>
      <c r="D31" s="174"/>
      <c r="E31" s="175">
        <f t="shared" ref="E31:L31" si="12">SUM(E3:E30)</f>
        <v>670.50378272334115</v>
      </c>
      <c r="F31" s="175">
        <f t="shared" si="12"/>
        <v>10888.758384700277</v>
      </c>
      <c r="G31" s="175">
        <f t="shared" si="12"/>
        <v>7696.9778961475949</v>
      </c>
      <c r="H31" s="175">
        <f t="shared" si="12"/>
        <v>9995.3500286452945</v>
      </c>
      <c r="I31" s="175">
        <f t="shared" si="12"/>
        <v>4812.0807744501762</v>
      </c>
      <c r="J31" s="175">
        <f t="shared" si="12"/>
        <v>1559.9028348250379</v>
      </c>
      <c r="K31" s="175">
        <f t="shared" si="12"/>
        <v>185.64028615220045</v>
      </c>
      <c r="L31" s="175">
        <f t="shared" si="12"/>
        <v>1001.5745110408492</v>
      </c>
      <c r="M31" s="175">
        <f>SUM(M2:M30)</f>
        <v>10092.41</v>
      </c>
      <c r="N31" s="175">
        <f>SUM(N2:N30)</f>
        <v>37913.708498684769</v>
      </c>
      <c r="O31" s="179"/>
    </row>
    <row r="32" spans="1:18" x14ac:dyDescent="0.2">
      <c r="B32" s="177"/>
      <c r="C32" s="178"/>
      <c r="D32" s="178"/>
      <c r="E32" s="179"/>
      <c r="F32" s="179"/>
      <c r="G32" s="179"/>
      <c r="H32" s="179"/>
      <c r="I32" s="179"/>
      <c r="J32" s="179"/>
      <c r="K32" s="179"/>
      <c r="L32" s="179"/>
      <c r="M32" s="179"/>
      <c r="N32" s="179"/>
    </row>
    <row r="33" spans="2:18" x14ac:dyDescent="0.2">
      <c r="B33" s="289" t="s">
        <v>369</v>
      </c>
      <c r="C33" s="290"/>
      <c r="D33" s="290"/>
      <c r="E33" s="291"/>
      <c r="F33" s="291"/>
      <c r="G33" s="291"/>
      <c r="H33" s="291" t="s">
        <v>180</v>
      </c>
      <c r="I33" s="292" t="s">
        <v>308</v>
      </c>
      <c r="J33" s="181"/>
      <c r="K33" s="179"/>
      <c r="L33" s="179"/>
      <c r="M33" s="179"/>
    </row>
    <row r="34" spans="2:18" x14ac:dyDescent="0.2">
      <c r="B34" s="182" t="s">
        <v>478</v>
      </c>
      <c r="C34" s="183"/>
      <c r="D34" s="183"/>
      <c r="E34" s="184"/>
      <c r="F34" s="184"/>
      <c r="G34" s="184"/>
      <c r="H34" s="184">
        <f>N31</f>
        <v>37913.708498684769</v>
      </c>
      <c r="I34" s="184">
        <f>H34/C31/2</f>
        <v>28.293812312451319</v>
      </c>
      <c r="J34" s="180"/>
      <c r="K34" s="179"/>
      <c r="L34" s="179"/>
      <c r="M34" s="179"/>
    </row>
    <row r="35" spans="2:18" x14ac:dyDescent="0.2">
      <c r="B35" s="185" t="s">
        <v>479</v>
      </c>
      <c r="C35" s="186"/>
      <c r="D35" s="186"/>
      <c r="E35" s="187"/>
      <c r="F35" s="187"/>
      <c r="G35" s="187"/>
      <c r="H35" s="187">
        <f>N31+M31</f>
        <v>48006.118498684766</v>
      </c>
      <c r="I35" s="187">
        <f>H35/C31/2</f>
        <v>35.825461566182661</v>
      </c>
      <c r="J35" s="180"/>
      <c r="K35" s="40"/>
      <c r="L35" s="40"/>
    </row>
    <row r="36" spans="2:18" x14ac:dyDescent="0.2">
      <c r="B36" s="125"/>
      <c r="C36" s="125"/>
      <c r="D36" s="125"/>
      <c r="E36" s="40"/>
      <c r="F36" s="40"/>
      <c r="G36" s="40"/>
      <c r="H36" s="40"/>
      <c r="I36" s="40"/>
      <c r="J36" s="40"/>
      <c r="K36" s="40"/>
      <c r="L36" s="40"/>
    </row>
    <row r="37" spans="2:18" x14ac:dyDescent="0.2">
      <c r="B37" s="49"/>
      <c r="E37" s="40"/>
      <c r="F37" s="40"/>
      <c r="G37" s="40"/>
      <c r="H37" s="40"/>
      <c r="I37" s="40"/>
      <c r="J37" s="40"/>
      <c r="K37" s="40"/>
      <c r="L37" s="40"/>
      <c r="N37" s="176"/>
      <c r="O37" s="176"/>
      <c r="P37" s="176"/>
      <c r="Q37" s="176"/>
      <c r="R37" s="176"/>
    </row>
    <row r="38" spans="2:18" x14ac:dyDescent="0.2">
      <c r="E38" s="40"/>
      <c r="F38" s="40"/>
      <c r="G38" s="40"/>
      <c r="H38" s="40"/>
      <c r="I38" s="40"/>
      <c r="J38" s="40"/>
      <c r="K38" s="40"/>
      <c r="L38" s="40"/>
    </row>
    <row r="39" spans="2:18" x14ac:dyDescent="0.2">
      <c r="E39" s="40"/>
      <c r="F39" s="40"/>
      <c r="G39" s="40"/>
      <c r="H39" s="40"/>
      <c r="I39" s="40"/>
      <c r="J39" s="40"/>
      <c r="K39" s="40"/>
      <c r="L39" s="40"/>
    </row>
    <row r="40" spans="2:18" x14ac:dyDescent="0.2">
      <c r="E40" s="40"/>
      <c r="F40" s="40"/>
      <c r="G40" s="40"/>
      <c r="H40" s="40"/>
      <c r="I40" s="40"/>
      <c r="J40" s="40"/>
      <c r="K40" s="40"/>
      <c r="L40" s="40"/>
    </row>
    <row r="41" spans="2:18" x14ac:dyDescent="0.2">
      <c r="E41" s="40"/>
      <c r="F41" s="40"/>
      <c r="G41" s="40"/>
      <c r="H41" s="40"/>
      <c r="I41" s="40"/>
      <c r="J41" s="40"/>
      <c r="K41" s="40"/>
      <c r="L41" s="40"/>
    </row>
    <row r="42" spans="2:18" x14ac:dyDescent="0.2">
      <c r="E42" s="40"/>
      <c r="F42" s="40"/>
      <c r="G42" s="40"/>
      <c r="H42" s="40"/>
      <c r="I42" s="40"/>
      <c r="J42" s="40"/>
      <c r="K42" s="40"/>
      <c r="L42" s="40"/>
    </row>
    <row r="43" spans="2:18" x14ac:dyDescent="0.2">
      <c r="E43" s="40"/>
      <c r="F43" s="40"/>
      <c r="G43" s="40"/>
      <c r="H43" s="40"/>
      <c r="I43" s="40"/>
      <c r="J43" s="40"/>
      <c r="K43" s="40"/>
      <c r="L43" s="40"/>
    </row>
    <row r="44" spans="2:18" x14ac:dyDescent="0.2">
      <c r="E44" s="40"/>
      <c r="F44" s="40"/>
      <c r="G44" s="40"/>
      <c r="H44" s="40"/>
      <c r="I44" s="40"/>
      <c r="J44" s="40"/>
      <c r="K44" s="40"/>
      <c r="L44" s="40"/>
    </row>
    <row r="45" spans="2:18" x14ac:dyDescent="0.2">
      <c r="E45" s="40"/>
      <c r="F45" s="40"/>
      <c r="G45" s="40"/>
      <c r="H45" s="40"/>
      <c r="I45" s="40"/>
      <c r="J45" s="40"/>
      <c r="K45" s="40"/>
      <c r="L45" s="40"/>
    </row>
    <row r="46" spans="2:18" x14ac:dyDescent="0.2">
      <c r="E46" s="40"/>
      <c r="F46" s="40"/>
      <c r="G46" s="40"/>
      <c r="H46" s="40"/>
      <c r="I46" s="40"/>
      <c r="J46" s="40"/>
      <c r="K46" s="40"/>
      <c r="L46" s="40"/>
    </row>
    <row r="47" spans="2:18" x14ac:dyDescent="0.2">
      <c r="E47" s="40"/>
      <c r="F47" s="40"/>
      <c r="G47" s="40"/>
      <c r="H47" s="40"/>
      <c r="I47" s="40"/>
      <c r="J47" s="40"/>
      <c r="K47" s="40"/>
      <c r="L47" s="40"/>
    </row>
    <row r="48" spans="2:18" x14ac:dyDescent="0.2">
      <c r="E48" s="40"/>
      <c r="F48" s="40"/>
      <c r="G48" s="40"/>
      <c r="H48" s="40"/>
      <c r="I48" s="40"/>
      <c r="J48" s="40"/>
      <c r="K48" s="40"/>
      <c r="L48" s="40"/>
    </row>
    <row r="49" spans="5:12" x14ac:dyDescent="0.2">
      <c r="E49" s="40"/>
      <c r="F49" s="40"/>
      <c r="G49" s="40"/>
      <c r="H49" s="40"/>
      <c r="I49" s="40"/>
      <c r="J49" s="40"/>
      <c r="K49" s="40"/>
      <c r="L49" s="40"/>
    </row>
  </sheetData>
  <phoneticPr fontId="11" type="noConversion"/>
  <pageMargins left="0.75" right="0.75" top="1" bottom="1" header="0.5" footer="0.5"/>
  <pageSetup paperSize="9" scale="53" orientation="portrait" horizontalDpi="4294967292" verticalDpi="4294967292"/>
  <ignoredErrors>
    <ignoredError sqref="N2 N30" formulaRange="1"/>
    <ignoredError sqref="N17" formula="1"/>
    <ignoredError sqref="R28:R29 R23:R26" evalError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92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264</v>
      </c>
      <c r="F1" s="13" t="s">
        <v>9</v>
      </c>
      <c r="G1" s="13" t="s">
        <v>10</v>
      </c>
      <c r="H1" s="279">
        <v>1.0900000000000001</v>
      </c>
      <c r="I1" s="14" t="s">
        <v>94</v>
      </c>
      <c r="J1" s="46"/>
      <c r="K1" s="5"/>
      <c r="L1" s="5"/>
      <c r="M1" s="5"/>
      <c r="N1" s="5"/>
      <c r="O1" s="5"/>
      <c r="P1" s="6"/>
      <c r="Q1" s="6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9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9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9" ht="15" customHeight="1" x14ac:dyDescent="0.2">
      <c r="A5" s="21" t="s">
        <v>321</v>
      </c>
      <c r="B5" s="8">
        <v>42216</v>
      </c>
      <c r="C5" s="9"/>
      <c r="D5" s="9">
        <v>166</v>
      </c>
      <c r="E5" s="11" t="s">
        <v>117</v>
      </c>
      <c r="F5" s="272"/>
      <c r="G5" s="272"/>
      <c r="H5" s="272">
        <v>5</v>
      </c>
      <c r="I5" s="272">
        <v>19.7</v>
      </c>
      <c r="J5" s="273"/>
      <c r="K5" s="274"/>
      <c r="L5" s="272">
        <v>0.5</v>
      </c>
      <c r="M5" s="272"/>
      <c r="N5" s="272"/>
      <c r="O5" s="275">
        <f t="shared" ref="O5:O27" si="0">SUM(F5:N5)</f>
        <v>25.2</v>
      </c>
      <c r="P5" s="32">
        <f>O5/H1</f>
        <v>23.11926605504587</v>
      </c>
      <c r="Q5" s="42"/>
      <c r="R5" s="27"/>
    </row>
    <row r="6" spans="1:19" ht="15" customHeight="1" x14ac:dyDescent="0.2">
      <c r="A6" s="21" t="s">
        <v>322</v>
      </c>
      <c r="B6" s="10">
        <f>B5+1</f>
        <v>42217</v>
      </c>
      <c r="C6" s="9">
        <v>1</v>
      </c>
      <c r="D6" s="9">
        <v>167</v>
      </c>
      <c r="E6" s="11" t="s">
        <v>118</v>
      </c>
      <c r="F6" s="272"/>
      <c r="G6" s="272"/>
      <c r="H6" s="272"/>
      <c r="I6" s="272"/>
      <c r="J6" s="273"/>
      <c r="K6" s="274"/>
      <c r="L6" s="272"/>
      <c r="M6" s="272"/>
      <c r="N6" s="272"/>
      <c r="O6" s="275">
        <f t="shared" si="0"/>
        <v>0</v>
      </c>
      <c r="P6" s="32">
        <f>O6/H1</f>
        <v>0</v>
      </c>
      <c r="R6" s="27"/>
    </row>
    <row r="7" spans="1:19" ht="15" customHeight="1" x14ac:dyDescent="0.2">
      <c r="A7" s="21" t="s">
        <v>323</v>
      </c>
      <c r="B7" s="10">
        <f t="shared" ref="B7:B27" si="1">B6+1</f>
        <v>42218</v>
      </c>
      <c r="C7" s="9">
        <v>2</v>
      </c>
      <c r="D7" s="9">
        <v>168</v>
      </c>
      <c r="E7" s="11" t="s">
        <v>118</v>
      </c>
      <c r="F7" s="272"/>
      <c r="G7" s="272"/>
      <c r="H7" s="272">
        <v>50</v>
      </c>
      <c r="I7" s="272"/>
      <c r="J7" s="273"/>
      <c r="K7" s="274"/>
      <c r="L7" s="272"/>
      <c r="M7" s="272"/>
      <c r="N7" s="272"/>
      <c r="O7" s="275">
        <f t="shared" si="0"/>
        <v>50</v>
      </c>
      <c r="P7" s="32">
        <f>O7/H1</f>
        <v>45.871559633027516</v>
      </c>
      <c r="R7" s="27"/>
    </row>
    <row r="8" spans="1:19" ht="15" customHeight="1" x14ac:dyDescent="0.2">
      <c r="A8" s="21" t="s">
        <v>317</v>
      </c>
      <c r="B8" s="10">
        <f t="shared" si="1"/>
        <v>42219</v>
      </c>
      <c r="C8" s="9">
        <v>3</v>
      </c>
      <c r="D8" s="9">
        <v>169</v>
      </c>
      <c r="E8" s="11" t="s">
        <v>118</v>
      </c>
      <c r="F8" s="272"/>
      <c r="G8" s="272"/>
      <c r="H8" s="272">
        <v>23.44</v>
      </c>
      <c r="I8" s="272">
        <v>3</v>
      </c>
      <c r="J8" s="273">
        <v>17</v>
      </c>
      <c r="K8" s="274"/>
      <c r="L8" s="272">
        <v>1.7</v>
      </c>
      <c r="M8" s="272"/>
      <c r="N8" s="272"/>
      <c r="O8" s="275">
        <f t="shared" si="0"/>
        <v>45.14</v>
      </c>
      <c r="P8" s="32">
        <f>O8/H1</f>
        <v>41.412844036697244</v>
      </c>
      <c r="Q8" s="42"/>
      <c r="R8" s="27"/>
    </row>
    <row r="9" spans="1:19" ht="15" customHeight="1" x14ac:dyDescent="0.2">
      <c r="A9" s="21" t="s">
        <v>318</v>
      </c>
      <c r="B9" s="10">
        <f t="shared" si="1"/>
        <v>42220</v>
      </c>
      <c r="C9" s="9">
        <v>4</v>
      </c>
      <c r="D9" s="9">
        <v>170</v>
      </c>
      <c r="E9" s="11" t="s">
        <v>118</v>
      </c>
      <c r="F9" s="272"/>
      <c r="G9" s="272"/>
      <c r="H9" s="272">
        <v>34.93</v>
      </c>
      <c r="I9" s="272">
        <v>1.8</v>
      </c>
      <c r="J9" s="273">
        <v>7</v>
      </c>
      <c r="K9" s="274"/>
      <c r="L9" s="272">
        <v>2.7</v>
      </c>
      <c r="M9" s="272"/>
      <c r="N9" s="272"/>
      <c r="O9" s="275">
        <f t="shared" si="0"/>
        <v>46.43</v>
      </c>
      <c r="P9" s="32">
        <f>O9/H1</f>
        <v>42.596330275229356</v>
      </c>
      <c r="R9" s="27"/>
    </row>
    <row r="10" spans="1:19" ht="15" customHeight="1" x14ac:dyDescent="0.2">
      <c r="A10" s="21" t="s">
        <v>319</v>
      </c>
      <c r="B10" s="10">
        <f t="shared" si="1"/>
        <v>42221</v>
      </c>
      <c r="C10" s="9">
        <v>5</v>
      </c>
      <c r="D10" s="9">
        <v>171</v>
      </c>
      <c r="E10" s="11" t="s">
        <v>187</v>
      </c>
      <c r="F10" s="272"/>
      <c r="G10" s="272"/>
      <c r="H10" s="272">
        <v>16.39</v>
      </c>
      <c r="I10" s="272">
        <v>5.3</v>
      </c>
      <c r="J10" s="273"/>
      <c r="K10" s="274"/>
      <c r="L10" s="272"/>
      <c r="M10" s="272"/>
      <c r="N10" s="272"/>
      <c r="O10" s="275">
        <f t="shared" si="0"/>
        <v>21.69</v>
      </c>
      <c r="P10" s="32">
        <f>O10/H1</f>
        <v>19.899082568807341</v>
      </c>
      <c r="Q10" s="42"/>
      <c r="R10" s="27"/>
      <c r="S10" s="27"/>
    </row>
    <row r="11" spans="1:19" ht="15" customHeight="1" x14ac:dyDescent="0.2">
      <c r="A11" s="21" t="s">
        <v>320</v>
      </c>
      <c r="B11" s="10">
        <f t="shared" si="1"/>
        <v>42222</v>
      </c>
      <c r="C11" s="9">
        <v>6</v>
      </c>
      <c r="D11" s="9">
        <v>172</v>
      </c>
      <c r="E11" s="11" t="s">
        <v>125</v>
      </c>
      <c r="F11" s="272"/>
      <c r="G11" s="272"/>
      <c r="H11" s="272">
        <v>15.41</v>
      </c>
      <c r="I11" s="272"/>
      <c r="J11" s="273"/>
      <c r="K11" s="274">
        <v>80</v>
      </c>
      <c r="L11" s="272"/>
      <c r="M11" s="272"/>
      <c r="N11" s="272"/>
      <c r="O11" s="275">
        <f t="shared" si="0"/>
        <v>95.41</v>
      </c>
      <c r="P11" s="32">
        <f>O11/H1</f>
        <v>87.532110091743107</v>
      </c>
    </row>
    <row r="12" spans="1:19" ht="15" customHeight="1" x14ac:dyDescent="0.2">
      <c r="A12" s="21" t="s">
        <v>321</v>
      </c>
      <c r="B12" s="10">
        <f t="shared" si="1"/>
        <v>42223</v>
      </c>
      <c r="C12" s="9">
        <v>7</v>
      </c>
      <c r="D12" s="9">
        <v>173</v>
      </c>
      <c r="E12" s="11" t="s">
        <v>129</v>
      </c>
      <c r="F12" s="272"/>
      <c r="G12" s="272"/>
      <c r="H12" s="272">
        <v>11.75</v>
      </c>
      <c r="I12" s="272">
        <v>11</v>
      </c>
      <c r="J12" s="273">
        <v>4</v>
      </c>
      <c r="K12" s="274"/>
      <c r="L12" s="272"/>
      <c r="M12" s="272"/>
      <c r="N12" s="272"/>
      <c r="O12" s="275">
        <f t="shared" si="0"/>
        <v>26.75</v>
      </c>
      <c r="P12" s="32">
        <f>O12/H1</f>
        <v>24.541284403669724</v>
      </c>
      <c r="R12" s="27"/>
      <c r="S12" s="27"/>
    </row>
    <row r="13" spans="1:19" ht="15" customHeight="1" x14ac:dyDescent="0.2">
      <c r="A13" s="21" t="s">
        <v>322</v>
      </c>
      <c r="B13" s="10">
        <f t="shared" si="1"/>
        <v>42224</v>
      </c>
      <c r="C13" s="9">
        <v>8</v>
      </c>
      <c r="D13" s="9">
        <v>174</v>
      </c>
      <c r="E13" s="11" t="s">
        <v>131</v>
      </c>
      <c r="F13" s="272"/>
      <c r="G13" s="272"/>
      <c r="H13" s="272">
        <v>16.149999999999999</v>
      </c>
      <c r="I13" s="272">
        <v>8</v>
      </c>
      <c r="J13" s="273"/>
      <c r="K13" s="274"/>
      <c r="L13" s="272"/>
      <c r="M13" s="272"/>
      <c r="N13" s="272"/>
      <c r="O13" s="275">
        <f t="shared" si="0"/>
        <v>24.15</v>
      </c>
      <c r="P13" s="32">
        <f>O13/H1</f>
        <v>22.155963302752291</v>
      </c>
      <c r="Q13" s="42"/>
    </row>
    <row r="14" spans="1:19" ht="15" customHeight="1" x14ac:dyDescent="0.2">
      <c r="A14" s="21" t="s">
        <v>323</v>
      </c>
      <c r="B14" s="10">
        <f t="shared" si="1"/>
        <v>42225</v>
      </c>
      <c r="C14" s="9">
        <v>9</v>
      </c>
      <c r="D14" s="9">
        <v>175</v>
      </c>
      <c r="E14" s="11" t="s">
        <v>132</v>
      </c>
      <c r="F14" s="272"/>
      <c r="G14" s="272">
        <v>80</v>
      </c>
      <c r="H14" s="272">
        <v>11.8</v>
      </c>
      <c r="I14" s="272">
        <v>32.75</v>
      </c>
      <c r="J14" s="273"/>
      <c r="K14" s="274"/>
      <c r="L14" s="272">
        <v>0.6</v>
      </c>
      <c r="M14" s="272"/>
      <c r="N14" s="272"/>
      <c r="O14" s="275">
        <f t="shared" si="0"/>
        <v>125.14999999999999</v>
      </c>
      <c r="P14" s="32">
        <f>O14/H1</f>
        <v>114.81651376146787</v>
      </c>
    </row>
    <row r="15" spans="1:19" ht="15" customHeight="1" x14ac:dyDescent="0.2">
      <c r="A15" s="21" t="s">
        <v>317</v>
      </c>
      <c r="B15" s="10">
        <f t="shared" si="1"/>
        <v>42226</v>
      </c>
      <c r="C15" s="9">
        <v>10</v>
      </c>
      <c r="D15" s="9">
        <v>176</v>
      </c>
      <c r="E15" s="11" t="s">
        <v>126</v>
      </c>
      <c r="F15" s="272"/>
      <c r="G15" s="272"/>
      <c r="H15" s="272">
        <v>16.77</v>
      </c>
      <c r="I15" s="272"/>
      <c r="J15" s="273"/>
      <c r="K15" s="274"/>
      <c r="L15" s="272"/>
      <c r="M15" s="272">
        <v>6</v>
      </c>
      <c r="N15" s="272"/>
      <c r="O15" s="275">
        <f t="shared" si="0"/>
        <v>22.77</v>
      </c>
      <c r="P15" s="32">
        <f>O15/H1</f>
        <v>20.889908256880734</v>
      </c>
    </row>
    <row r="16" spans="1:19" ht="15" customHeight="1" x14ac:dyDescent="0.2">
      <c r="A16" s="21" t="s">
        <v>318</v>
      </c>
      <c r="B16" s="10">
        <f t="shared" si="1"/>
        <v>42227</v>
      </c>
      <c r="C16" s="9">
        <v>11</v>
      </c>
      <c r="D16" s="9">
        <v>177</v>
      </c>
      <c r="E16" s="11" t="s">
        <v>126</v>
      </c>
      <c r="F16" s="272"/>
      <c r="G16" s="272"/>
      <c r="H16" s="272">
        <v>14.33</v>
      </c>
      <c r="I16" s="272"/>
      <c r="J16" s="273"/>
      <c r="K16" s="274"/>
      <c r="L16" s="272"/>
      <c r="M16" s="272"/>
      <c r="N16" s="272"/>
      <c r="O16" s="275">
        <f t="shared" si="0"/>
        <v>14.33</v>
      </c>
      <c r="P16" s="32">
        <f>O16/H1</f>
        <v>13.146788990825687</v>
      </c>
    </row>
    <row r="17" spans="1:17" ht="15" customHeight="1" x14ac:dyDescent="0.2">
      <c r="A17" s="21" t="s">
        <v>319</v>
      </c>
      <c r="B17" s="10">
        <f t="shared" si="1"/>
        <v>42228</v>
      </c>
      <c r="C17" s="9">
        <v>12</v>
      </c>
      <c r="D17" s="9">
        <v>178</v>
      </c>
      <c r="E17" s="11" t="s">
        <v>138</v>
      </c>
      <c r="F17" s="272"/>
      <c r="G17" s="272"/>
      <c r="H17" s="272">
        <v>12.25</v>
      </c>
      <c r="I17" s="272"/>
      <c r="J17" s="273"/>
      <c r="K17" s="274">
        <v>92</v>
      </c>
      <c r="L17" s="272"/>
      <c r="M17" s="272"/>
      <c r="N17" s="272"/>
      <c r="O17" s="275">
        <f t="shared" si="0"/>
        <v>104.25</v>
      </c>
      <c r="P17" s="32">
        <f>O17/H1</f>
        <v>95.642201834862377</v>
      </c>
    </row>
    <row r="18" spans="1:17" ht="15" customHeight="1" x14ac:dyDescent="0.2">
      <c r="A18" s="21" t="s">
        <v>320</v>
      </c>
      <c r="B18" s="10">
        <f t="shared" si="1"/>
        <v>42229</v>
      </c>
      <c r="C18" s="9">
        <v>13</v>
      </c>
      <c r="D18" s="9">
        <v>179</v>
      </c>
      <c r="E18" s="11" t="s">
        <v>133</v>
      </c>
      <c r="F18" s="272"/>
      <c r="G18" s="272">
        <v>75</v>
      </c>
      <c r="H18" s="272">
        <v>5.5</v>
      </c>
      <c r="I18" s="272">
        <v>15.5</v>
      </c>
      <c r="J18" s="273"/>
      <c r="K18" s="274"/>
      <c r="L18" s="272"/>
      <c r="M18" s="272"/>
      <c r="N18" s="272"/>
      <c r="O18" s="275">
        <f t="shared" si="0"/>
        <v>96</v>
      </c>
      <c r="P18" s="32">
        <f>O18/H1</f>
        <v>88.073394495412842</v>
      </c>
    </row>
    <row r="19" spans="1:17" ht="15" customHeight="1" x14ac:dyDescent="0.2">
      <c r="A19" s="21" t="s">
        <v>321</v>
      </c>
      <c r="B19" s="10">
        <f t="shared" si="1"/>
        <v>42230</v>
      </c>
      <c r="C19" s="9">
        <v>14</v>
      </c>
      <c r="D19" s="9">
        <v>180</v>
      </c>
      <c r="E19" s="11" t="s">
        <v>134</v>
      </c>
      <c r="F19" s="272"/>
      <c r="G19" s="272"/>
      <c r="H19" s="272">
        <v>38.58</v>
      </c>
      <c r="I19" s="272"/>
      <c r="J19" s="273"/>
      <c r="K19" s="274"/>
      <c r="L19" s="272"/>
      <c r="M19" s="272"/>
      <c r="N19" s="272"/>
      <c r="O19" s="275">
        <f t="shared" si="0"/>
        <v>38.58</v>
      </c>
      <c r="P19" s="32">
        <f>O19/H1</f>
        <v>35.39449541284403</v>
      </c>
    </row>
    <row r="20" spans="1:17" ht="15" customHeight="1" x14ac:dyDescent="0.2">
      <c r="A20" s="21" t="s">
        <v>322</v>
      </c>
      <c r="B20" s="10">
        <f t="shared" si="1"/>
        <v>42231</v>
      </c>
      <c r="C20" s="9">
        <v>15</v>
      </c>
      <c r="D20" s="9">
        <v>181</v>
      </c>
      <c r="E20" s="11" t="s">
        <v>134</v>
      </c>
      <c r="F20" s="272"/>
      <c r="G20" s="272"/>
      <c r="H20" s="272">
        <v>6.6</v>
      </c>
      <c r="I20" s="272"/>
      <c r="J20" s="273"/>
      <c r="K20" s="274"/>
      <c r="L20" s="272"/>
      <c r="M20" s="272"/>
      <c r="N20" s="272"/>
      <c r="O20" s="275">
        <f t="shared" si="0"/>
        <v>6.6</v>
      </c>
      <c r="P20" s="32">
        <f>O20/H1</f>
        <v>6.0550458715596323</v>
      </c>
    </row>
    <row r="21" spans="1:17" ht="15" customHeight="1" x14ac:dyDescent="0.2">
      <c r="A21" s="21" t="s">
        <v>323</v>
      </c>
      <c r="B21" s="10">
        <f t="shared" si="1"/>
        <v>42232</v>
      </c>
      <c r="C21" s="9">
        <v>16</v>
      </c>
      <c r="D21" s="9">
        <v>182</v>
      </c>
      <c r="E21" s="11" t="s">
        <v>135</v>
      </c>
      <c r="F21" s="272"/>
      <c r="G21" s="272"/>
      <c r="H21" s="272">
        <v>9.5</v>
      </c>
      <c r="I21" s="272">
        <v>16.5</v>
      </c>
      <c r="J21" s="273"/>
      <c r="K21" s="274"/>
      <c r="L21" s="272"/>
      <c r="M21" s="272"/>
      <c r="N21" s="272">
        <v>3.99</v>
      </c>
      <c r="O21" s="275">
        <f t="shared" si="0"/>
        <v>29.990000000000002</v>
      </c>
      <c r="P21" s="32">
        <f>O21/H1</f>
        <v>27.513761467889907</v>
      </c>
    </row>
    <row r="22" spans="1:17" ht="15" customHeight="1" x14ac:dyDescent="0.2">
      <c r="A22" s="21" t="s">
        <v>317</v>
      </c>
      <c r="B22" s="10">
        <f t="shared" si="1"/>
        <v>42233</v>
      </c>
      <c r="C22" s="9">
        <v>17</v>
      </c>
      <c r="D22" s="9">
        <v>183</v>
      </c>
      <c r="E22" s="11" t="s">
        <v>127</v>
      </c>
      <c r="F22" s="272"/>
      <c r="G22" s="272"/>
      <c r="H22" s="272">
        <v>10.84</v>
      </c>
      <c r="I22" s="272"/>
      <c r="J22" s="273"/>
      <c r="K22" s="274"/>
      <c r="L22" s="272">
        <v>2.25</v>
      </c>
      <c r="M22" s="272"/>
      <c r="N22" s="272"/>
      <c r="O22" s="275">
        <f t="shared" si="0"/>
        <v>13.09</v>
      </c>
      <c r="P22" s="32">
        <f>O22/H1</f>
        <v>12.009174311926605</v>
      </c>
      <c r="Q22" s="42"/>
    </row>
    <row r="23" spans="1:17" ht="15" customHeight="1" x14ac:dyDescent="0.2">
      <c r="A23" s="21" t="s">
        <v>318</v>
      </c>
      <c r="B23" s="10">
        <f t="shared" si="1"/>
        <v>42234</v>
      </c>
      <c r="C23" s="9">
        <v>18</v>
      </c>
      <c r="D23" s="9">
        <v>184</v>
      </c>
      <c r="E23" s="11" t="s">
        <v>186</v>
      </c>
      <c r="F23" s="272"/>
      <c r="G23" s="272"/>
      <c r="H23" s="272">
        <v>15.4</v>
      </c>
      <c r="I23" s="272">
        <v>7.1</v>
      </c>
      <c r="J23" s="273"/>
      <c r="K23" s="274"/>
      <c r="L23" s="272">
        <v>0.2</v>
      </c>
      <c r="M23" s="272"/>
      <c r="N23" s="272"/>
      <c r="O23" s="275">
        <f t="shared" si="0"/>
        <v>22.7</v>
      </c>
      <c r="P23" s="32">
        <f>O23/H1</f>
        <v>20.825688073394492</v>
      </c>
    </row>
    <row r="24" spans="1:17" ht="15" customHeight="1" x14ac:dyDescent="0.2">
      <c r="A24" s="21" t="s">
        <v>319</v>
      </c>
      <c r="B24" s="10">
        <f t="shared" si="1"/>
        <v>42235</v>
      </c>
      <c r="C24" s="9">
        <v>19</v>
      </c>
      <c r="D24" s="9">
        <v>185</v>
      </c>
      <c r="E24" s="11" t="s">
        <v>130</v>
      </c>
      <c r="F24" s="272"/>
      <c r="G24" s="272">
        <v>60</v>
      </c>
      <c r="H24" s="272">
        <v>5.25</v>
      </c>
      <c r="I24" s="272">
        <v>15.2</v>
      </c>
      <c r="J24" s="273"/>
      <c r="K24" s="274"/>
      <c r="L24" s="272">
        <v>3.2</v>
      </c>
      <c r="M24" s="272"/>
      <c r="N24" s="272"/>
      <c r="O24" s="275">
        <f t="shared" si="0"/>
        <v>83.65</v>
      </c>
      <c r="P24" s="32">
        <f>O24/H1</f>
        <v>76.743119266055047</v>
      </c>
    </row>
    <row r="25" spans="1:17" ht="15" customHeight="1" x14ac:dyDescent="0.2">
      <c r="A25" s="21" t="s">
        <v>320</v>
      </c>
      <c r="B25" s="10">
        <f t="shared" si="1"/>
        <v>42236</v>
      </c>
      <c r="C25" s="9">
        <v>20</v>
      </c>
      <c r="D25" s="9">
        <v>186</v>
      </c>
      <c r="E25" s="11" t="s">
        <v>128</v>
      </c>
      <c r="F25" s="272"/>
      <c r="G25" s="272"/>
      <c r="H25" s="272">
        <v>4.5999999999999996</v>
      </c>
      <c r="I25" s="272"/>
      <c r="J25" s="273"/>
      <c r="K25" s="274"/>
      <c r="L25" s="272"/>
      <c r="M25" s="272"/>
      <c r="N25" s="272"/>
      <c r="O25" s="275">
        <f t="shared" si="0"/>
        <v>4.5999999999999996</v>
      </c>
      <c r="P25" s="32">
        <f>O25/H1</f>
        <v>4.2201834862385317</v>
      </c>
    </row>
    <row r="26" spans="1:17" ht="15" customHeight="1" x14ac:dyDescent="0.2">
      <c r="A26" s="21" t="s">
        <v>321</v>
      </c>
      <c r="B26" s="10">
        <f t="shared" si="1"/>
        <v>42237</v>
      </c>
      <c r="C26" s="9">
        <v>21</v>
      </c>
      <c r="D26" s="9">
        <v>187</v>
      </c>
      <c r="E26" s="11" t="s">
        <v>128</v>
      </c>
      <c r="F26" s="272"/>
      <c r="G26" s="272"/>
      <c r="H26" s="272">
        <v>25.97</v>
      </c>
      <c r="I26" s="272"/>
      <c r="J26" s="273"/>
      <c r="K26" s="274"/>
      <c r="L26" s="272"/>
      <c r="M26" s="272"/>
      <c r="N26" s="272">
        <v>5</v>
      </c>
      <c r="O26" s="275">
        <f t="shared" si="0"/>
        <v>30.97</v>
      </c>
      <c r="P26" s="32">
        <f>O26/H1</f>
        <v>28.412844036697244</v>
      </c>
    </row>
    <row r="27" spans="1:17" ht="15" customHeight="1" x14ac:dyDescent="0.2">
      <c r="A27" s="21" t="s">
        <v>322</v>
      </c>
      <c r="B27" s="10">
        <f t="shared" si="1"/>
        <v>42238</v>
      </c>
      <c r="C27" s="9">
        <v>22</v>
      </c>
      <c r="D27" s="9">
        <v>188</v>
      </c>
      <c r="E27" s="11" t="s">
        <v>137</v>
      </c>
      <c r="F27" s="272"/>
      <c r="G27" s="272"/>
      <c r="H27" s="272">
        <v>2.75</v>
      </c>
      <c r="I27" s="272">
        <v>28.2</v>
      </c>
      <c r="J27" s="273"/>
      <c r="K27" s="274"/>
      <c r="L27" s="272">
        <v>0.6</v>
      </c>
      <c r="M27" s="272"/>
      <c r="N27" s="272"/>
      <c r="O27" s="275">
        <f t="shared" si="0"/>
        <v>31.55</v>
      </c>
      <c r="P27" s="32">
        <f>O27/H1</f>
        <v>28.944954128440365</v>
      </c>
      <c r="Q27" s="42"/>
    </row>
    <row r="28" spans="1:17" ht="15" customHeight="1" x14ac:dyDescent="0.2">
      <c r="B28" s="10"/>
      <c r="E28" s="21" t="s">
        <v>26</v>
      </c>
      <c r="F28" s="276">
        <f t="shared" ref="F28:O28" si="2">SUM(F5:F27)</f>
        <v>0</v>
      </c>
      <c r="G28" s="276">
        <f t="shared" si="2"/>
        <v>215</v>
      </c>
      <c r="H28" s="276">
        <f t="shared" si="2"/>
        <v>353.21000000000004</v>
      </c>
      <c r="I28" s="276">
        <f t="shared" si="2"/>
        <v>164.04999999999998</v>
      </c>
      <c r="J28" s="277">
        <f t="shared" si="2"/>
        <v>28</v>
      </c>
      <c r="K28" s="278">
        <f t="shared" si="2"/>
        <v>172</v>
      </c>
      <c r="L28" s="276">
        <f t="shared" si="2"/>
        <v>11.75</v>
      </c>
      <c r="M28" s="276">
        <f t="shared" si="2"/>
        <v>6</v>
      </c>
      <c r="N28" s="276">
        <f t="shared" si="2"/>
        <v>8.99</v>
      </c>
      <c r="O28" s="276">
        <f t="shared" si="2"/>
        <v>959.00000000000011</v>
      </c>
      <c r="P28" s="20"/>
      <c r="Q28" s="276"/>
    </row>
    <row r="29" spans="1:17" ht="15" customHeight="1" x14ac:dyDescent="0.2">
      <c r="B29" s="4"/>
      <c r="C29" s="4"/>
      <c r="D29" s="4"/>
      <c r="E29" s="25" t="s">
        <v>25</v>
      </c>
      <c r="F29" s="30">
        <f>F28/H1</f>
        <v>0</v>
      </c>
      <c r="G29" s="30">
        <f>G28/H1</f>
        <v>197.24770642201833</v>
      </c>
      <c r="H29" s="30">
        <f>H28/H1</f>
        <v>324.04587155963304</v>
      </c>
      <c r="I29" s="30">
        <f>I28/H1</f>
        <v>150.50458715596326</v>
      </c>
      <c r="J29" s="37">
        <f>J28/H1</f>
        <v>25.688073394495412</v>
      </c>
      <c r="K29" s="38">
        <f>K28/H1</f>
        <v>157.79816513761466</v>
      </c>
      <c r="L29" s="30">
        <f>L28/H1</f>
        <v>10.779816513761467</v>
      </c>
      <c r="M29" s="30">
        <f>M28/H1</f>
        <v>5.5045871559633026</v>
      </c>
      <c r="N29" s="30">
        <f>N28/H1</f>
        <v>8.2477064220183482</v>
      </c>
      <c r="O29" s="3"/>
      <c r="P29" s="20"/>
      <c r="Q29" s="276"/>
    </row>
    <row r="30" spans="1:17" ht="15" customHeight="1" x14ac:dyDescent="0.2">
      <c r="E30" s="28" t="s">
        <v>27</v>
      </c>
      <c r="F30" s="31">
        <f>F29/C27</f>
        <v>0</v>
      </c>
      <c r="G30" s="31">
        <f>G29/C27</f>
        <v>8.9658048373644696</v>
      </c>
      <c r="H30" s="31">
        <f>H29/C27</f>
        <v>14.729357798165138</v>
      </c>
      <c r="I30" s="31">
        <f>I29/C27</f>
        <v>6.8411175979983305</v>
      </c>
      <c r="J30" s="322">
        <f>(J29+K29)/C27</f>
        <v>8.3402835696413664</v>
      </c>
      <c r="K30" s="323"/>
      <c r="L30" s="31">
        <f>L29/C27</f>
        <v>0.48999165971643033</v>
      </c>
      <c r="M30" s="31">
        <f>M29/C27</f>
        <v>0.25020850708924103</v>
      </c>
      <c r="N30" s="31">
        <f>N29/C27</f>
        <v>0.37489574645537949</v>
      </c>
      <c r="O30" s="3"/>
      <c r="P30" s="23"/>
      <c r="Q30" s="108"/>
    </row>
    <row r="31" spans="1:17" ht="15" customHeight="1" x14ac:dyDescent="0.2">
      <c r="E31" s="24" t="s">
        <v>38</v>
      </c>
      <c r="F31" s="41">
        <f>SUM(F29:N29)</f>
        <v>879.81651376146795</v>
      </c>
      <c r="J31" s="319">
        <f>J29+K29</f>
        <v>183.48623853211006</v>
      </c>
      <c r="K31" s="320"/>
      <c r="Q31" s="108"/>
    </row>
    <row r="32" spans="1:17" ht="15" customHeight="1" x14ac:dyDescent="0.2">
      <c r="E32" s="24" t="s">
        <v>39</v>
      </c>
      <c r="F32" s="44">
        <f>F31/C27</f>
        <v>39.991659716430362</v>
      </c>
      <c r="G32" s="29"/>
      <c r="Q32" s="108"/>
    </row>
    <row r="33" spans="17:17" ht="15" customHeight="1" x14ac:dyDescent="0.2">
      <c r="Q33" s="108"/>
    </row>
    <row r="34" spans="17:17" ht="15" customHeight="1" x14ac:dyDescent="0.2"/>
    <row r="35" spans="17:17" ht="15" customHeight="1" x14ac:dyDescent="0.2"/>
    <row r="36" spans="17:17" ht="15" customHeight="1" x14ac:dyDescent="0.2"/>
    <row r="37" spans="17:17" ht="15" customHeight="1" x14ac:dyDescent="0.2"/>
    <row r="38" spans="17:17" ht="15" customHeight="1" x14ac:dyDescent="0.2"/>
    <row r="39" spans="17:17" ht="15" customHeight="1" x14ac:dyDescent="0.2"/>
    <row r="40" spans="17:17" ht="15" customHeight="1" x14ac:dyDescent="0.2"/>
    <row r="41" spans="17:17" ht="15" customHeight="1" x14ac:dyDescent="0.2"/>
    <row r="42" spans="17:17" ht="15" customHeight="1" x14ac:dyDescent="0.2"/>
    <row r="43" spans="17:17" ht="15" customHeight="1" x14ac:dyDescent="0.2"/>
    <row r="44" spans="17:17" ht="15" customHeight="1" x14ac:dyDescent="0.2"/>
    <row r="45" spans="17:17" ht="15" customHeight="1" x14ac:dyDescent="0.2"/>
    <row r="46" spans="17:17" ht="15" customHeight="1" x14ac:dyDescent="0.2"/>
    <row r="47" spans="17:17" ht="15" customHeight="1" x14ac:dyDescent="0.2"/>
    <row r="48" spans="17:1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</sheetData>
  <sheetProtection insertColumns="0" insertRows="0" deleteColumns="0" deleteRows="0"/>
  <mergeCells count="11">
    <mergeCell ref="C3:C4"/>
    <mergeCell ref="E3:E4"/>
    <mergeCell ref="B1:C1"/>
    <mergeCell ref="A3:B4"/>
    <mergeCell ref="D3:D4"/>
    <mergeCell ref="J31:K31"/>
    <mergeCell ref="O3:O4"/>
    <mergeCell ref="P3:P4"/>
    <mergeCell ref="Q3:Q4"/>
    <mergeCell ref="J30:K30"/>
    <mergeCell ref="J3:K3"/>
  </mergeCells>
  <phoneticPr fontId="11" type="noConversion"/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F11:G11 O5:O10 F28:O28 F15:G15 J14:K14 F13:G13 F12:G12 L12:O12 F19:G20 F16:G16 L16:O16 F17 J17 F22:G23 F21 J21:M21 F26 K26:M26 I11:J11 I15:L15 J13:O13 I19:O20 I16:J16 I22:K22 L11:O11 F18 F25 M14:O14 J18:O18 L17:O17 N15:O15 J25:O25 J24:K24 J23:K23 F24 J27:K27 O21 M22:O22 M23:O23 M24:O24 O26 M27:O27" emptyCellReference="1"/>
    <ignoredError sqref="B6:B27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06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8" width="8.83203125" style="27"/>
    <col min="19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265</v>
      </c>
      <c r="F1" s="13" t="s">
        <v>9</v>
      </c>
      <c r="G1" s="13" t="s">
        <v>10</v>
      </c>
      <c r="H1" s="137">
        <v>3.61</v>
      </c>
      <c r="I1" s="14" t="s">
        <v>145</v>
      </c>
      <c r="J1" s="46"/>
      <c r="K1" s="5"/>
      <c r="L1" s="5"/>
      <c r="M1" s="5"/>
      <c r="N1" s="5"/>
      <c r="O1" s="5"/>
      <c r="P1" s="6"/>
      <c r="Q1" s="6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9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9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  <c r="R4" s="138"/>
    </row>
    <row r="5" spans="1:19" ht="15" customHeight="1" x14ac:dyDescent="0.2">
      <c r="A5" s="21" t="s">
        <v>322</v>
      </c>
      <c r="B5" s="8">
        <v>42238</v>
      </c>
      <c r="C5" s="9"/>
      <c r="D5" s="9">
        <v>188</v>
      </c>
      <c r="E5" s="11" t="s">
        <v>136</v>
      </c>
      <c r="F5" s="126"/>
      <c r="G5" s="126"/>
      <c r="H5" s="126"/>
      <c r="I5" s="126">
        <v>15</v>
      </c>
      <c r="J5" s="127"/>
      <c r="K5" s="128"/>
      <c r="L5" s="126"/>
      <c r="M5" s="126"/>
      <c r="N5" s="126"/>
      <c r="O5" s="129">
        <f t="shared" ref="O5:O41" si="0">SUM(F5:N5)</f>
        <v>15</v>
      </c>
      <c r="P5" s="32">
        <f>O5/H1</f>
        <v>4.1551246537396125</v>
      </c>
      <c r="Q5" s="42"/>
    </row>
    <row r="6" spans="1:19" ht="15" customHeight="1" x14ac:dyDescent="0.2">
      <c r="A6" s="21" t="s">
        <v>323</v>
      </c>
      <c r="B6" s="10">
        <f>B5+1</f>
        <v>42239</v>
      </c>
      <c r="C6" s="9">
        <v>1</v>
      </c>
      <c r="D6" s="9">
        <v>189</v>
      </c>
      <c r="E6" s="11" t="s">
        <v>136</v>
      </c>
      <c r="F6" s="126"/>
      <c r="G6" s="126"/>
      <c r="H6" s="126">
        <v>45.3</v>
      </c>
      <c r="I6" s="126">
        <v>6.5</v>
      </c>
      <c r="J6" s="127"/>
      <c r="K6" s="128"/>
      <c r="L6" s="126"/>
      <c r="M6" s="126"/>
      <c r="N6" s="126"/>
      <c r="O6" s="129">
        <f t="shared" si="0"/>
        <v>51.8</v>
      </c>
      <c r="P6" s="32">
        <f>O6/H1</f>
        <v>14.349030470914126</v>
      </c>
    </row>
    <row r="7" spans="1:19" ht="15" customHeight="1" x14ac:dyDescent="0.2">
      <c r="A7" s="21" t="s">
        <v>317</v>
      </c>
      <c r="B7" s="10">
        <f t="shared" ref="B7:B41" si="1">B6+1</f>
        <v>42240</v>
      </c>
      <c r="C7" s="9">
        <v>2</v>
      </c>
      <c r="D7" s="9">
        <v>190</v>
      </c>
      <c r="E7" s="11" t="s">
        <v>136</v>
      </c>
      <c r="F7" s="126"/>
      <c r="G7" s="126"/>
      <c r="H7" s="126">
        <v>63</v>
      </c>
      <c r="I7" s="126">
        <v>26</v>
      </c>
      <c r="J7" s="127"/>
      <c r="K7" s="128"/>
      <c r="L7" s="126"/>
      <c r="M7" s="126"/>
      <c r="N7" s="126"/>
      <c r="O7" s="129">
        <f t="shared" si="0"/>
        <v>89</v>
      </c>
      <c r="P7" s="32">
        <f>O7/H1</f>
        <v>24.653739612188367</v>
      </c>
      <c r="Q7" s="42"/>
    </row>
    <row r="8" spans="1:19" ht="15" customHeight="1" x14ac:dyDescent="0.2">
      <c r="A8" s="21" t="s">
        <v>318</v>
      </c>
      <c r="B8" s="10">
        <f t="shared" si="1"/>
        <v>42241</v>
      </c>
      <c r="C8" s="9">
        <v>3</v>
      </c>
      <c r="D8" s="9">
        <v>191</v>
      </c>
      <c r="E8" s="11" t="s">
        <v>184</v>
      </c>
      <c r="F8" s="126"/>
      <c r="G8" s="126">
        <v>50</v>
      </c>
      <c r="H8" s="126">
        <v>39.5</v>
      </c>
      <c r="I8" s="126">
        <v>44.2</v>
      </c>
      <c r="J8" s="127"/>
      <c r="K8" s="128"/>
      <c r="L8" s="126"/>
      <c r="M8" s="126"/>
      <c r="N8" s="126">
        <v>7.6</v>
      </c>
      <c r="O8" s="129">
        <f t="shared" si="0"/>
        <v>141.29999999999998</v>
      </c>
      <c r="P8" s="32">
        <f>O8/H1</f>
        <v>39.14127423822714</v>
      </c>
    </row>
    <row r="9" spans="1:19" ht="15" customHeight="1" x14ac:dyDescent="0.2">
      <c r="A9" s="21" t="s">
        <v>319</v>
      </c>
      <c r="B9" s="10">
        <f t="shared" si="1"/>
        <v>42242</v>
      </c>
      <c r="C9" s="9">
        <v>4</v>
      </c>
      <c r="D9" s="9">
        <v>192</v>
      </c>
      <c r="E9" s="11" t="s">
        <v>188</v>
      </c>
      <c r="F9" s="126"/>
      <c r="G9" s="126"/>
      <c r="H9" s="126">
        <v>18.95</v>
      </c>
      <c r="I9" s="126">
        <v>140</v>
      </c>
      <c r="J9" s="127">
        <v>650</v>
      </c>
      <c r="K9" s="128"/>
      <c r="L9" s="126"/>
      <c r="M9" s="126"/>
      <c r="N9" s="126"/>
      <c r="O9" s="129">
        <f t="shared" si="0"/>
        <v>808.95</v>
      </c>
      <c r="P9" s="32">
        <f>O9/H1</f>
        <v>224.08587257617731</v>
      </c>
      <c r="Q9" s="42"/>
    </row>
    <row r="10" spans="1:19" ht="15" customHeight="1" x14ac:dyDescent="0.2">
      <c r="A10" s="21" t="s">
        <v>320</v>
      </c>
      <c r="B10" s="10">
        <f t="shared" si="1"/>
        <v>42243</v>
      </c>
      <c r="C10" s="9">
        <v>5</v>
      </c>
      <c r="D10" s="9">
        <v>193</v>
      </c>
      <c r="E10" s="11" t="s">
        <v>189</v>
      </c>
      <c r="F10" s="126"/>
      <c r="G10" s="126"/>
      <c r="H10" s="126">
        <v>31</v>
      </c>
      <c r="I10" s="126">
        <v>14</v>
      </c>
      <c r="J10" s="127"/>
      <c r="K10" s="128"/>
      <c r="L10" s="126"/>
      <c r="M10" s="126"/>
      <c r="N10" s="126"/>
      <c r="O10" s="129">
        <f t="shared" si="0"/>
        <v>45</v>
      </c>
      <c r="P10" s="32">
        <f>O10/H1</f>
        <v>12.465373961218837</v>
      </c>
      <c r="Q10" s="42"/>
      <c r="S10" s="27"/>
    </row>
    <row r="11" spans="1:19" ht="15" customHeight="1" x14ac:dyDescent="0.2">
      <c r="A11" s="21" t="s">
        <v>321</v>
      </c>
      <c r="B11" s="10">
        <f t="shared" si="1"/>
        <v>42244</v>
      </c>
      <c r="C11" s="9">
        <v>6</v>
      </c>
      <c r="D11" s="9">
        <v>194</v>
      </c>
      <c r="E11" s="11" t="s">
        <v>181</v>
      </c>
      <c r="F11" s="126"/>
      <c r="G11" s="126"/>
      <c r="H11" s="126">
        <v>49.5</v>
      </c>
      <c r="I11" s="126"/>
      <c r="J11" s="127"/>
      <c r="K11" s="128"/>
      <c r="L11" s="126"/>
      <c r="M11" s="126"/>
      <c r="N11" s="126"/>
      <c r="O11" s="129">
        <f t="shared" si="0"/>
        <v>49.5</v>
      </c>
      <c r="P11" s="32">
        <f>O11/H1</f>
        <v>13.711911357340721</v>
      </c>
    </row>
    <row r="12" spans="1:19" ht="15" customHeight="1" x14ac:dyDescent="0.2">
      <c r="A12" s="21" t="s">
        <v>322</v>
      </c>
      <c r="B12" s="10">
        <f t="shared" si="1"/>
        <v>42245</v>
      </c>
      <c r="C12" s="9">
        <v>7</v>
      </c>
      <c r="D12" s="9">
        <v>195</v>
      </c>
      <c r="E12" s="11" t="s">
        <v>190</v>
      </c>
      <c r="F12" s="126"/>
      <c r="G12" s="126">
        <v>100</v>
      </c>
      <c r="H12" s="126">
        <v>40</v>
      </c>
      <c r="I12" s="126">
        <v>200</v>
      </c>
      <c r="J12" s="127"/>
      <c r="K12" s="128"/>
      <c r="L12" s="126"/>
      <c r="M12" s="126"/>
      <c r="N12" s="126"/>
      <c r="O12" s="129">
        <f t="shared" si="0"/>
        <v>340</v>
      </c>
      <c r="P12" s="32">
        <f>O12/H1</f>
        <v>94.18282548476455</v>
      </c>
      <c r="Q12" s="42"/>
      <c r="S12" s="27"/>
    </row>
    <row r="13" spans="1:19" ht="15" customHeight="1" x14ac:dyDescent="0.2">
      <c r="A13" s="21" t="s">
        <v>323</v>
      </c>
      <c r="B13" s="10">
        <f t="shared" si="1"/>
        <v>42246</v>
      </c>
      <c r="C13" s="9">
        <v>8</v>
      </c>
      <c r="D13" s="9">
        <v>196</v>
      </c>
      <c r="E13" s="11" t="s">
        <v>163</v>
      </c>
      <c r="F13" s="126"/>
      <c r="G13" s="126"/>
      <c r="H13" s="126">
        <v>23</v>
      </c>
      <c r="I13" s="126">
        <v>5</v>
      </c>
      <c r="J13" s="127"/>
      <c r="K13" s="128"/>
      <c r="L13" s="126">
        <v>1</v>
      </c>
      <c r="M13" s="126"/>
      <c r="N13" s="126"/>
      <c r="O13" s="129">
        <f t="shared" si="0"/>
        <v>29</v>
      </c>
      <c r="P13" s="32">
        <f>O13/H1</f>
        <v>8.0332409972299175</v>
      </c>
      <c r="Q13" s="42"/>
    </row>
    <row r="14" spans="1:19" ht="15" customHeight="1" x14ac:dyDescent="0.2">
      <c r="A14" s="21" t="s">
        <v>317</v>
      </c>
      <c r="B14" s="10">
        <f t="shared" si="1"/>
        <v>42247</v>
      </c>
      <c r="C14" s="9">
        <v>9</v>
      </c>
      <c r="D14" s="9">
        <v>197</v>
      </c>
      <c r="E14" s="11" t="s">
        <v>163</v>
      </c>
      <c r="F14" s="126"/>
      <c r="G14" s="126"/>
      <c r="H14" s="126">
        <v>34.700000000000003</v>
      </c>
      <c r="I14" s="126"/>
      <c r="J14" s="127"/>
      <c r="K14" s="128"/>
      <c r="L14" s="126">
        <v>4</v>
      </c>
      <c r="M14" s="126"/>
      <c r="N14" s="126"/>
      <c r="O14" s="129">
        <f t="shared" si="0"/>
        <v>38.700000000000003</v>
      </c>
      <c r="P14" s="32">
        <f>O14/H1</f>
        <v>10.720221606648201</v>
      </c>
      <c r="Q14" s="42"/>
    </row>
    <row r="15" spans="1:19" ht="15" customHeight="1" x14ac:dyDescent="0.2">
      <c r="A15" s="21" t="s">
        <v>318</v>
      </c>
      <c r="B15" s="10">
        <f t="shared" si="1"/>
        <v>42248</v>
      </c>
      <c r="C15" s="9">
        <v>10</v>
      </c>
      <c r="D15" s="9">
        <v>198</v>
      </c>
      <c r="E15" s="11" t="s">
        <v>163</v>
      </c>
      <c r="F15" s="126"/>
      <c r="G15" s="126"/>
      <c r="H15" s="126">
        <v>12.4</v>
      </c>
      <c r="I15" s="126">
        <v>20</v>
      </c>
      <c r="J15" s="127">
        <v>30</v>
      </c>
      <c r="K15" s="128"/>
      <c r="L15" s="126">
        <v>1.5</v>
      </c>
      <c r="M15" s="126"/>
      <c r="N15" s="126"/>
      <c r="O15" s="129">
        <f t="shared" si="0"/>
        <v>63.9</v>
      </c>
      <c r="P15" s="32">
        <f>O15/H1</f>
        <v>17.70083102493075</v>
      </c>
    </row>
    <row r="16" spans="1:19" ht="15" customHeight="1" x14ac:dyDescent="0.2">
      <c r="A16" s="21" t="s">
        <v>319</v>
      </c>
      <c r="B16" s="10">
        <f t="shared" si="1"/>
        <v>42249</v>
      </c>
      <c r="C16" s="9">
        <v>11</v>
      </c>
      <c r="D16" s="9">
        <v>199</v>
      </c>
      <c r="E16" s="11" t="s">
        <v>163</v>
      </c>
      <c r="F16" s="126"/>
      <c r="G16" s="126"/>
      <c r="H16" s="126">
        <v>46</v>
      </c>
      <c r="I16" s="126">
        <v>10</v>
      </c>
      <c r="J16" s="127"/>
      <c r="K16" s="128"/>
      <c r="L16" s="126">
        <v>20.75</v>
      </c>
      <c r="M16" s="126"/>
      <c r="N16" s="126"/>
      <c r="O16" s="129">
        <f t="shared" si="0"/>
        <v>76.75</v>
      </c>
      <c r="P16" s="32">
        <f>O16/H1</f>
        <v>21.260387811634349</v>
      </c>
    </row>
    <row r="17" spans="1:17" ht="15" customHeight="1" x14ac:dyDescent="0.2">
      <c r="A17" s="21" t="s">
        <v>320</v>
      </c>
      <c r="B17" s="10">
        <f t="shared" si="1"/>
        <v>42250</v>
      </c>
      <c r="C17" s="9">
        <v>12</v>
      </c>
      <c r="D17" s="269">
        <v>200</v>
      </c>
      <c r="E17" s="11" t="s">
        <v>163</v>
      </c>
      <c r="F17" s="126"/>
      <c r="G17" s="126"/>
      <c r="H17" s="126">
        <v>40.75</v>
      </c>
      <c r="I17" s="126">
        <v>4.5</v>
      </c>
      <c r="J17" s="127"/>
      <c r="K17" s="128"/>
      <c r="L17" s="126"/>
      <c r="M17" s="126"/>
      <c r="N17" s="126"/>
      <c r="O17" s="129">
        <f t="shared" si="0"/>
        <v>45.25</v>
      </c>
      <c r="P17" s="32">
        <f>O17/H1</f>
        <v>12.534626038781164</v>
      </c>
    </row>
    <row r="18" spans="1:17" ht="15" customHeight="1" x14ac:dyDescent="0.2">
      <c r="A18" s="21" t="s">
        <v>321</v>
      </c>
      <c r="B18" s="10">
        <f t="shared" si="1"/>
        <v>42251</v>
      </c>
      <c r="C18" s="9">
        <v>13</v>
      </c>
      <c r="D18" s="9">
        <v>201</v>
      </c>
      <c r="E18" s="11" t="s">
        <v>163</v>
      </c>
      <c r="F18" s="126"/>
      <c r="G18" s="126"/>
      <c r="H18" s="126">
        <v>23.22</v>
      </c>
      <c r="I18" s="126"/>
      <c r="J18" s="127"/>
      <c r="K18" s="128"/>
      <c r="L18" s="126">
        <v>3.09</v>
      </c>
      <c r="M18" s="126"/>
      <c r="N18" s="126"/>
      <c r="O18" s="129">
        <f t="shared" si="0"/>
        <v>26.31</v>
      </c>
      <c r="P18" s="32">
        <f>O18/H1</f>
        <v>7.2880886426592797</v>
      </c>
    </row>
    <row r="19" spans="1:17" ht="15" customHeight="1" x14ac:dyDescent="0.2">
      <c r="A19" s="21" t="s">
        <v>322</v>
      </c>
      <c r="B19" s="10">
        <f t="shared" si="1"/>
        <v>42252</v>
      </c>
      <c r="C19" s="9">
        <v>14</v>
      </c>
      <c r="D19" s="9">
        <v>202</v>
      </c>
      <c r="E19" s="11" t="s">
        <v>163</v>
      </c>
      <c r="F19" s="126"/>
      <c r="G19" s="126"/>
      <c r="H19" s="126">
        <v>37</v>
      </c>
      <c r="I19" s="126">
        <v>8</v>
      </c>
      <c r="J19" s="127"/>
      <c r="K19" s="128"/>
      <c r="L19" s="126">
        <v>5.9</v>
      </c>
      <c r="M19" s="126"/>
      <c r="N19" s="126"/>
      <c r="O19" s="129">
        <f t="shared" si="0"/>
        <v>50.9</v>
      </c>
      <c r="P19" s="32">
        <f>O19/H1</f>
        <v>14.099722991689751</v>
      </c>
    </row>
    <row r="20" spans="1:17" ht="15" customHeight="1" x14ac:dyDescent="0.2">
      <c r="A20" s="21" t="s">
        <v>323</v>
      </c>
      <c r="B20" s="10">
        <f t="shared" si="1"/>
        <v>42253</v>
      </c>
      <c r="C20" s="9">
        <v>15</v>
      </c>
      <c r="D20" s="9">
        <v>203</v>
      </c>
      <c r="E20" s="11" t="s">
        <v>163</v>
      </c>
      <c r="F20" s="126"/>
      <c r="G20" s="126"/>
      <c r="H20" s="126">
        <v>55.69</v>
      </c>
      <c r="I20" s="126"/>
      <c r="J20" s="127"/>
      <c r="K20" s="128"/>
      <c r="L20" s="126"/>
      <c r="M20" s="126"/>
      <c r="N20" s="126"/>
      <c r="O20" s="129">
        <f t="shared" si="0"/>
        <v>55.69</v>
      </c>
      <c r="P20" s="32">
        <f>O20/H1</f>
        <v>15.426592797783933</v>
      </c>
    </row>
    <row r="21" spans="1:17" ht="15" customHeight="1" x14ac:dyDescent="0.2">
      <c r="A21" s="21" t="s">
        <v>317</v>
      </c>
      <c r="B21" s="10">
        <f t="shared" si="1"/>
        <v>42254</v>
      </c>
      <c r="C21" s="9">
        <v>16</v>
      </c>
      <c r="D21" s="9">
        <v>204</v>
      </c>
      <c r="E21" s="11" t="s">
        <v>163</v>
      </c>
      <c r="F21" s="126"/>
      <c r="G21" s="126"/>
      <c r="H21" s="126">
        <v>22.85</v>
      </c>
      <c r="I21" s="126">
        <v>3.5</v>
      </c>
      <c r="J21" s="127">
        <v>24</v>
      </c>
      <c r="K21" s="128"/>
      <c r="L21" s="126">
        <v>12.49</v>
      </c>
      <c r="M21" s="126"/>
      <c r="N21" s="126"/>
      <c r="O21" s="129">
        <f t="shared" si="0"/>
        <v>62.84</v>
      </c>
      <c r="P21" s="32">
        <f>O21/H1</f>
        <v>17.407202216066484</v>
      </c>
    </row>
    <row r="22" spans="1:17" ht="15" customHeight="1" x14ac:dyDescent="0.2">
      <c r="A22" s="21" t="s">
        <v>318</v>
      </c>
      <c r="B22" s="10">
        <f t="shared" si="1"/>
        <v>42255</v>
      </c>
      <c r="C22" s="9">
        <v>17</v>
      </c>
      <c r="D22" s="9">
        <v>205</v>
      </c>
      <c r="E22" s="11" t="s">
        <v>194</v>
      </c>
      <c r="F22" s="126"/>
      <c r="G22" s="126"/>
      <c r="H22" s="126">
        <v>28.5</v>
      </c>
      <c r="I22" s="126">
        <v>14.8</v>
      </c>
      <c r="J22" s="127"/>
      <c r="K22" s="128"/>
      <c r="L22" s="126"/>
      <c r="M22" s="126"/>
      <c r="N22" s="126">
        <v>150</v>
      </c>
      <c r="O22" s="129">
        <f t="shared" si="0"/>
        <v>193.3</v>
      </c>
      <c r="P22" s="32">
        <f>O22/H1</f>
        <v>53.545706371191137</v>
      </c>
    </row>
    <row r="23" spans="1:17" ht="15" customHeight="1" x14ac:dyDescent="0.2">
      <c r="A23" s="21" t="s">
        <v>319</v>
      </c>
      <c r="B23" s="10">
        <f t="shared" si="1"/>
        <v>42256</v>
      </c>
      <c r="C23" s="9">
        <v>18</v>
      </c>
      <c r="D23" s="9">
        <v>206</v>
      </c>
      <c r="E23" s="11" t="s">
        <v>191</v>
      </c>
      <c r="F23" s="126"/>
      <c r="G23" s="126"/>
      <c r="H23" s="126">
        <v>67</v>
      </c>
      <c r="I23" s="126">
        <v>82.5</v>
      </c>
      <c r="J23" s="127"/>
      <c r="K23" s="128"/>
      <c r="L23" s="126">
        <v>1.5</v>
      </c>
      <c r="M23" s="126"/>
      <c r="N23" s="126">
        <v>0.5</v>
      </c>
      <c r="O23" s="129">
        <f t="shared" si="0"/>
        <v>151.5</v>
      </c>
      <c r="P23" s="32">
        <f>O23/H1</f>
        <v>41.966759002770083</v>
      </c>
    </row>
    <row r="24" spans="1:17" ht="15" customHeight="1" x14ac:dyDescent="0.2">
      <c r="A24" s="21" t="s">
        <v>320</v>
      </c>
      <c r="B24" s="10">
        <f t="shared" si="1"/>
        <v>42257</v>
      </c>
      <c r="C24" s="9">
        <v>19</v>
      </c>
      <c r="D24" s="9">
        <v>207</v>
      </c>
      <c r="E24" s="11" t="s">
        <v>182</v>
      </c>
      <c r="F24" s="126"/>
      <c r="G24" s="126"/>
      <c r="H24" s="126">
        <v>22.5</v>
      </c>
      <c r="I24" s="126">
        <v>12</v>
      </c>
      <c r="J24" s="127"/>
      <c r="K24" s="128">
        <v>77.599999999999994</v>
      </c>
      <c r="L24" s="126"/>
      <c r="M24" s="126"/>
      <c r="N24" s="126">
        <v>2.5</v>
      </c>
      <c r="O24" s="129">
        <f t="shared" si="0"/>
        <v>114.6</v>
      </c>
      <c r="P24" s="32">
        <f>O24/H1</f>
        <v>31.745152354570635</v>
      </c>
    </row>
    <row r="25" spans="1:17" ht="15" customHeight="1" x14ac:dyDescent="0.2">
      <c r="A25" s="21" t="s">
        <v>321</v>
      </c>
      <c r="B25" s="10">
        <f t="shared" si="1"/>
        <v>42258</v>
      </c>
      <c r="C25" s="9">
        <v>20</v>
      </c>
      <c r="D25" s="9">
        <v>208</v>
      </c>
      <c r="E25" s="11" t="s">
        <v>192</v>
      </c>
      <c r="F25" s="126"/>
      <c r="G25" s="126"/>
      <c r="H25" s="126">
        <v>54</v>
      </c>
      <c r="I25" s="126">
        <v>22</v>
      </c>
      <c r="J25" s="127"/>
      <c r="K25" s="128"/>
      <c r="L25" s="126"/>
      <c r="M25" s="126"/>
      <c r="N25" s="126"/>
      <c r="O25" s="129">
        <f t="shared" si="0"/>
        <v>76</v>
      </c>
      <c r="P25" s="32">
        <f>O25/H1</f>
        <v>21.05263157894737</v>
      </c>
      <c r="Q25" s="42"/>
    </row>
    <row r="26" spans="1:17" ht="15" customHeight="1" x14ac:dyDescent="0.2">
      <c r="A26" s="21" t="s">
        <v>322</v>
      </c>
      <c r="B26" s="10">
        <f t="shared" si="1"/>
        <v>42259</v>
      </c>
      <c r="C26" s="9">
        <v>21</v>
      </c>
      <c r="D26" s="9">
        <v>209</v>
      </c>
      <c r="E26" s="11" t="s">
        <v>195</v>
      </c>
      <c r="F26" s="126"/>
      <c r="G26" s="126"/>
      <c r="H26" s="126">
        <v>32</v>
      </c>
      <c r="I26" s="126"/>
      <c r="J26" s="127">
        <v>18</v>
      </c>
      <c r="K26" s="128">
        <v>85</v>
      </c>
      <c r="L26" s="126">
        <v>3.7</v>
      </c>
      <c r="M26" s="126"/>
      <c r="N26" s="126"/>
      <c r="O26" s="129">
        <f t="shared" si="0"/>
        <v>138.69999999999999</v>
      </c>
      <c r="P26" s="32">
        <f>O26/H1</f>
        <v>38.421052631578945</v>
      </c>
    </row>
    <row r="27" spans="1:17" ht="15" customHeight="1" x14ac:dyDescent="0.2">
      <c r="A27" s="21" t="s">
        <v>323</v>
      </c>
      <c r="B27" s="10">
        <f t="shared" si="1"/>
        <v>42260</v>
      </c>
      <c r="C27" s="9">
        <v>22</v>
      </c>
      <c r="D27" s="9">
        <v>210</v>
      </c>
      <c r="E27" s="11" t="s">
        <v>193</v>
      </c>
      <c r="F27" s="126"/>
      <c r="G27" s="126">
        <v>60</v>
      </c>
      <c r="H27" s="126">
        <v>37</v>
      </c>
      <c r="I27" s="126">
        <v>180</v>
      </c>
      <c r="J27" s="127"/>
      <c r="K27" s="128"/>
      <c r="L27" s="126"/>
      <c r="M27" s="126">
        <v>14</v>
      </c>
      <c r="N27" s="126">
        <v>10</v>
      </c>
      <c r="O27" s="129">
        <f t="shared" si="0"/>
        <v>301</v>
      </c>
      <c r="P27" s="32">
        <f>O27/H1</f>
        <v>83.37950138504155</v>
      </c>
      <c r="Q27" s="42"/>
    </row>
    <row r="28" spans="1:17" ht="15" customHeight="1" x14ac:dyDescent="0.2">
      <c r="A28" s="21" t="s">
        <v>317</v>
      </c>
      <c r="B28" s="10">
        <f t="shared" si="1"/>
        <v>42261</v>
      </c>
      <c r="C28" s="9">
        <v>23</v>
      </c>
      <c r="D28" s="9">
        <v>211</v>
      </c>
      <c r="E28" s="11" t="s">
        <v>165</v>
      </c>
      <c r="F28" s="126"/>
      <c r="G28" s="126"/>
      <c r="H28" s="126">
        <v>14</v>
      </c>
      <c r="I28" s="126"/>
      <c r="J28" s="127"/>
      <c r="K28" s="128"/>
      <c r="L28" s="126">
        <v>1</v>
      </c>
      <c r="M28" s="126"/>
      <c r="N28" s="126"/>
      <c r="O28" s="129">
        <f t="shared" si="0"/>
        <v>15</v>
      </c>
      <c r="P28" s="32">
        <f>O28/H1</f>
        <v>4.1551246537396125</v>
      </c>
    </row>
    <row r="29" spans="1:17" ht="15" customHeight="1" x14ac:dyDescent="0.2">
      <c r="A29" s="21" t="s">
        <v>318</v>
      </c>
      <c r="B29" s="10">
        <f t="shared" si="1"/>
        <v>42262</v>
      </c>
      <c r="C29" s="9">
        <v>24</v>
      </c>
      <c r="D29" s="9">
        <v>212</v>
      </c>
      <c r="E29" s="11" t="s">
        <v>198</v>
      </c>
      <c r="F29" s="126"/>
      <c r="G29" s="126"/>
      <c r="H29" s="126">
        <v>70</v>
      </c>
      <c r="I29" s="126"/>
      <c r="J29" s="127"/>
      <c r="K29" s="128">
        <v>210</v>
      </c>
      <c r="L29" s="126"/>
      <c r="M29" s="126"/>
      <c r="N29" s="126"/>
      <c r="O29" s="129">
        <f t="shared" si="0"/>
        <v>280</v>
      </c>
      <c r="P29" s="32">
        <f>O29/H1</f>
        <v>77.5623268698061</v>
      </c>
      <c r="Q29" s="42"/>
    </row>
    <row r="30" spans="1:17" ht="15" customHeight="1" x14ac:dyDescent="0.2">
      <c r="A30" s="21" t="s">
        <v>319</v>
      </c>
      <c r="B30" s="10">
        <f t="shared" si="1"/>
        <v>42263</v>
      </c>
      <c r="C30" s="9">
        <v>25</v>
      </c>
      <c r="D30" s="9">
        <v>213</v>
      </c>
      <c r="E30" s="11" t="s">
        <v>199</v>
      </c>
      <c r="F30" s="126"/>
      <c r="G30" s="126">
        <v>135</v>
      </c>
      <c r="H30" s="126">
        <v>82.2</v>
      </c>
      <c r="I30" s="126"/>
      <c r="J30" s="127"/>
      <c r="K30" s="128">
        <v>50</v>
      </c>
      <c r="L30" s="126">
        <v>3.5</v>
      </c>
      <c r="M30" s="126"/>
      <c r="N30" s="126">
        <v>0.4</v>
      </c>
      <c r="O30" s="129">
        <f t="shared" si="0"/>
        <v>271.09999999999997</v>
      </c>
      <c r="P30" s="32">
        <f>O30/H1</f>
        <v>75.096952908587255</v>
      </c>
    </row>
    <row r="31" spans="1:17" ht="15" customHeight="1" x14ac:dyDescent="0.2">
      <c r="A31" s="21" t="s">
        <v>320</v>
      </c>
      <c r="B31" s="10">
        <f t="shared" si="1"/>
        <v>42264</v>
      </c>
      <c r="C31" s="9">
        <v>26</v>
      </c>
      <c r="D31" s="9">
        <v>214</v>
      </c>
      <c r="E31" s="11" t="s">
        <v>196</v>
      </c>
      <c r="F31" s="126"/>
      <c r="G31" s="126"/>
      <c r="H31" s="126">
        <v>48</v>
      </c>
      <c r="I31" s="126">
        <v>70</v>
      </c>
      <c r="J31" s="127"/>
      <c r="K31" s="128"/>
      <c r="L31" s="126"/>
      <c r="M31" s="126"/>
      <c r="N31" s="126"/>
      <c r="O31" s="129">
        <f t="shared" si="0"/>
        <v>118</v>
      </c>
      <c r="P31" s="32">
        <f>O31/H1</f>
        <v>32.686980609418285</v>
      </c>
    </row>
    <row r="32" spans="1:17" ht="15" customHeight="1" x14ac:dyDescent="0.2">
      <c r="A32" s="21" t="s">
        <v>321</v>
      </c>
      <c r="B32" s="10">
        <f t="shared" si="1"/>
        <v>42265</v>
      </c>
      <c r="C32" s="9">
        <v>27</v>
      </c>
      <c r="D32" s="9">
        <v>215</v>
      </c>
      <c r="E32" s="11" t="s">
        <v>197</v>
      </c>
      <c r="F32" s="130"/>
      <c r="G32" s="130">
        <v>100</v>
      </c>
      <c r="H32" s="126">
        <v>80</v>
      </c>
      <c r="I32" s="126"/>
      <c r="J32" s="127">
        <v>284</v>
      </c>
      <c r="K32" s="132"/>
      <c r="L32" s="130">
        <v>1</v>
      </c>
      <c r="M32" s="133"/>
      <c r="N32" s="133"/>
      <c r="O32" s="129">
        <f t="shared" si="0"/>
        <v>465</v>
      </c>
      <c r="P32" s="32">
        <f>O32/H1</f>
        <v>128.80886426592798</v>
      </c>
    </row>
    <row r="33" spans="1:17" ht="15" customHeight="1" x14ac:dyDescent="0.2">
      <c r="A33" s="21" t="s">
        <v>322</v>
      </c>
      <c r="B33" s="10">
        <f t="shared" si="1"/>
        <v>42266</v>
      </c>
      <c r="C33" s="9">
        <v>28</v>
      </c>
      <c r="D33" s="9">
        <v>216</v>
      </c>
      <c r="E33" s="11" t="s">
        <v>200</v>
      </c>
      <c r="F33" s="130"/>
      <c r="G33" s="130"/>
      <c r="H33" s="126">
        <v>43.9</v>
      </c>
      <c r="I33" s="126">
        <v>70</v>
      </c>
      <c r="J33" s="127"/>
      <c r="K33" s="132"/>
      <c r="L33" s="130"/>
      <c r="M33" s="133"/>
      <c r="N33" s="130">
        <v>20</v>
      </c>
      <c r="O33" s="129">
        <f t="shared" ref="O33:O36" si="2">SUM(F33:N33)</f>
        <v>133.9</v>
      </c>
      <c r="P33" s="32">
        <f>O33/H1</f>
        <v>37.091412742382275</v>
      </c>
    </row>
    <row r="34" spans="1:17" ht="15" customHeight="1" x14ac:dyDescent="0.2">
      <c r="A34" s="21" t="s">
        <v>323</v>
      </c>
      <c r="B34" s="10">
        <f t="shared" si="1"/>
        <v>42267</v>
      </c>
      <c r="C34" s="9">
        <v>29</v>
      </c>
      <c r="D34" s="9">
        <v>217</v>
      </c>
      <c r="E34" s="11" t="s">
        <v>165</v>
      </c>
      <c r="F34" s="130"/>
      <c r="G34" s="126">
        <v>45</v>
      </c>
      <c r="H34" s="126">
        <v>36.5</v>
      </c>
      <c r="I34" s="130">
        <v>120</v>
      </c>
      <c r="J34" s="131"/>
      <c r="K34" s="132"/>
      <c r="L34" s="130"/>
      <c r="M34" s="133"/>
      <c r="N34" s="130"/>
      <c r="O34" s="129">
        <f t="shared" si="2"/>
        <v>201.5</v>
      </c>
      <c r="P34" s="32">
        <f>O34/H1</f>
        <v>55.817174515235457</v>
      </c>
    </row>
    <row r="35" spans="1:17" ht="15" customHeight="1" x14ac:dyDescent="0.2">
      <c r="A35" s="21" t="s">
        <v>317</v>
      </c>
      <c r="B35" s="10">
        <f t="shared" si="1"/>
        <v>42268</v>
      </c>
      <c r="C35" s="9">
        <v>30</v>
      </c>
      <c r="D35" s="9">
        <v>218</v>
      </c>
      <c r="E35" s="11" t="s">
        <v>164</v>
      </c>
      <c r="F35" s="130"/>
      <c r="G35" s="130">
        <v>50</v>
      </c>
      <c r="H35" s="126">
        <v>54.6</v>
      </c>
      <c r="I35" s="130"/>
      <c r="J35" s="131"/>
      <c r="K35" s="132"/>
      <c r="L35" s="130">
        <v>13.1</v>
      </c>
      <c r="M35" s="126">
        <v>14</v>
      </c>
      <c r="N35" s="130">
        <v>8.6999999999999993</v>
      </c>
      <c r="O35" s="129">
        <f t="shared" si="2"/>
        <v>140.39999999999998</v>
      </c>
      <c r="P35" s="32">
        <f>O35/H1</f>
        <v>38.891966759002763</v>
      </c>
      <c r="Q35" s="42"/>
    </row>
    <row r="36" spans="1:17" ht="15" customHeight="1" x14ac:dyDescent="0.2">
      <c r="A36" s="21" t="s">
        <v>318</v>
      </c>
      <c r="B36" s="10">
        <f t="shared" si="1"/>
        <v>42269</v>
      </c>
      <c r="C36" s="9">
        <v>31</v>
      </c>
      <c r="D36" s="9">
        <v>219</v>
      </c>
      <c r="E36" s="11" t="s">
        <v>202</v>
      </c>
      <c r="F36" s="130"/>
      <c r="G36" s="130"/>
      <c r="H36" s="126">
        <v>38.799999999999997</v>
      </c>
      <c r="I36" s="130"/>
      <c r="J36" s="127">
        <v>170</v>
      </c>
      <c r="K36" s="132">
        <v>130</v>
      </c>
      <c r="L36" s="130"/>
      <c r="M36" s="133"/>
      <c r="N36" s="130"/>
      <c r="O36" s="129">
        <f t="shared" si="2"/>
        <v>338.8</v>
      </c>
      <c r="P36" s="32">
        <f>O36/H1</f>
        <v>93.850415512465375</v>
      </c>
      <c r="Q36" s="42"/>
    </row>
    <row r="37" spans="1:17" ht="15" customHeight="1" x14ac:dyDescent="0.2">
      <c r="A37" s="21" t="s">
        <v>319</v>
      </c>
      <c r="B37" s="10">
        <f t="shared" si="1"/>
        <v>42270</v>
      </c>
      <c r="C37" s="9">
        <v>32</v>
      </c>
      <c r="D37" s="9">
        <v>220</v>
      </c>
      <c r="E37" s="11" t="s">
        <v>203</v>
      </c>
      <c r="F37" s="126"/>
      <c r="G37" s="126"/>
      <c r="H37" s="126">
        <v>61.3</v>
      </c>
      <c r="I37" s="126"/>
      <c r="J37" s="127"/>
      <c r="K37" s="128"/>
      <c r="L37" s="126"/>
      <c r="M37" s="126"/>
      <c r="N37" s="130"/>
      <c r="O37" s="129">
        <f t="shared" si="0"/>
        <v>61.3</v>
      </c>
      <c r="P37" s="32">
        <f>O37/H1</f>
        <v>16.980609418282548</v>
      </c>
      <c r="Q37" s="42"/>
    </row>
    <row r="38" spans="1:17" ht="15" customHeight="1" x14ac:dyDescent="0.2">
      <c r="A38" s="21" t="s">
        <v>320</v>
      </c>
      <c r="B38" s="10">
        <f t="shared" si="1"/>
        <v>42271</v>
      </c>
      <c r="C38" s="9">
        <v>33</v>
      </c>
      <c r="D38" s="9">
        <v>221</v>
      </c>
      <c r="E38" s="11" t="s">
        <v>201</v>
      </c>
      <c r="F38" s="126"/>
      <c r="G38" s="126">
        <v>50</v>
      </c>
      <c r="H38" s="126">
        <v>43.9</v>
      </c>
      <c r="I38" s="126">
        <v>40</v>
      </c>
      <c r="J38" s="127"/>
      <c r="K38" s="128"/>
      <c r="L38" s="126">
        <v>2</v>
      </c>
      <c r="M38" s="126"/>
      <c r="N38" s="130"/>
      <c r="O38" s="129">
        <f t="shared" ref="O38:O40" si="3">SUM(F38:N38)</f>
        <v>135.9</v>
      </c>
      <c r="P38" s="32">
        <f>O38/H1</f>
        <v>37.64542936288089</v>
      </c>
    </row>
    <row r="39" spans="1:17" ht="15" customHeight="1" x14ac:dyDescent="0.2">
      <c r="A39" s="21" t="s">
        <v>321</v>
      </c>
      <c r="B39" s="10">
        <f t="shared" si="1"/>
        <v>42272</v>
      </c>
      <c r="C39" s="9">
        <v>34</v>
      </c>
      <c r="D39" s="9">
        <v>222</v>
      </c>
      <c r="E39" s="11" t="s">
        <v>166</v>
      </c>
      <c r="F39" s="126"/>
      <c r="G39" s="126"/>
      <c r="H39" s="126">
        <v>43.8</v>
      </c>
      <c r="I39" s="126"/>
      <c r="J39" s="127"/>
      <c r="K39" s="128"/>
      <c r="L39" s="126"/>
      <c r="M39" s="126"/>
      <c r="N39" s="130"/>
      <c r="O39" s="129">
        <f t="shared" si="3"/>
        <v>43.8</v>
      </c>
      <c r="P39" s="32">
        <f>O39/H1</f>
        <v>12.132963988919668</v>
      </c>
    </row>
    <row r="40" spans="1:17" ht="15" customHeight="1" x14ac:dyDescent="0.2">
      <c r="A40" s="21" t="s">
        <v>322</v>
      </c>
      <c r="B40" s="10">
        <f t="shared" si="1"/>
        <v>42273</v>
      </c>
      <c r="C40" s="9">
        <v>35</v>
      </c>
      <c r="D40" s="9">
        <v>223</v>
      </c>
      <c r="E40" s="11" t="s">
        <v>166</v>
      </c>
      <c r="F40" s="126"/>
      <c r="G40" s="126"/>
      <c r="H40" s="126">
        <v>46</v>
      </c>
      <c r="I40" s="126">
        <v>20</v>
      </c>
      <c r="J40" s="127"/>
      <c r="K40" s="128">
        <v>30</v>
      </c>
      <c r="L40" s="126"/>
      <c r="M40" s="126"/>
      <c r="N40" s="130">
        <v>7</v>
      </c>
      <c r="O40" s="129">
        <f t="shared" si="3"/>
        <v>103</v>
      </c>
      <c r="P40" s="32">
        <f>O40/H1</f>
        <v>28.531855955678672</v>
      </c>
      <c r="Q40" s="42"/>
    </row>
    <row r="41" spans="1:17" ht="15" customHeight="1" x14ac:dyDescent="0.2">
      <c r="A41" s="21" t="s">
        <v>323</v>
      </c>
      <c r="B41" s="10">
        <f t="shared" si="1"/>
        <v>42274</v>
      </c>
      <c r="C41" s="9">
        <v>36</v>
      </c>
      <c r="D41" s="9">
        <v>224</v>
      </c>
      <c r="E41" s="11" t="s">
        <v>204</v>
      </c>
      <c r="F41" s="126"/>
      <c r="G41" s="126">
        <v>180</v>
      </c>
      <c r="H41" s="126"/>
      <c r="I41" s="126">
        <v>38</v>
      </c>
      <c r="J41" s="127"/>
      <c r="K41" s="128"/>
      <c r="L41" s="126"/>
      <c r="M41" s="126"/>
      <c r="N41" s="130"/>
      <c r="O41" s="129">
        <f t="shared" si="0"/>
        <v>218</v>
      </c>
      <c r="P41" s="32">
        <f>O41/H1</f>
        <v>60.387811634349035</v>
      </c>
    </row>
    <row r="42" spans="1:17" ht="15" customHeight="1" x14ac:dyDescent="0.2">
      <c r="B42" s="10"/>
      <c r="E42" s="21" t="s">
        <v>26</v>
      </c>
      <c r="F42" s="134">
        <f t="shared" ref="F42:O42" si="4">SUM(F5:F41)</f>
        <v>0</v>
      </c>
      <c r="G42" s="134">
        <f t="shared" si="4"/>
        <v>770</v>
      </c>
      <c r="H42" s="134">
        <f t="shared" si="4"/>
        <v>1486.86</v>
      </c>
      <c r="I42" s="134">
        <f t="shared" si="4"/>
        <v>1166</v>
      </c>
      <c r="J42" s="135">
        <f t="shared" si="4"/>
        <v>1176</v>
      </c>
      <c r="K42" s="136">
        <f t="shared" si="4"/>
        <v>582.6</v>
      </c>
      <c r="L42" s="134">
        <f t="shared" si="4"/>
        <v>74.53</v>
      </c>
      <c r="M42" s="134">
        <f t="shared" si="4"/>
        <v>28</v>
      </c>
      <c r="N42" s="134">
        <f t="shared" si="4"/>
        <v>206.7</v>
      </c>
      <c r="O42" s="134">
        <f t="shared" si="4"/>
        <v>5490.69</v>
      </c>
      <c r="P42" s="20"/>
      <c r="Q42" s="27"/>
    </row>
    <row r="43" spans="1:17" ht="15" customHeight="1" x14ac:dyDescent="0.2">
      <c r="B43" s="4"/>
      <c r="C43" s="4"/>
      <c r="D43" s="4"/>
      <c r="E43" s="25" t="s">
        <v>25</v>
      </c>
      <c r="F43" s="30">
        <f>F42/H1</f>
        <v>0</v>
      </c>
      <c r="G43" s="30">
        <f>G42/H1</f>
        <v>213.29639889196676</v>
      </c>
      <c r="H43" s="30">
        <f>H42/H1</f>
        <v>411.87257617728528</v>
      </c>
      <c r="I43" s="30">
        <f>I42/H1</f>
        <v>322.99168975069256</v>
      </c>
      <c r="J43" s="37">
        <f>J42/H1</f>
        <v>325.76177285318562</v>
      </c>
      <c r="K43" s="38">
        <f>K42/H1</f>
        <v>161.38504155124656</v>
      </c>
      <c r="L43" s="30">
        <f>L42/H1</f>
        <v>20.645429362880886</v>
      </c>
      <c r="M43" s="30">
        <f>M42/H1</f>
        <v>7.75623268698061</v>
      </c>
      <c r="N43" s="30">
        <f>N42/H1</f>
        <v>57.257617728531855</v>
      </c>
      <c r="O43" s="3"/>
      <c r="P43" s="20"/>
      <c r="Q43" s="27"/>
    </row>
    <row r="44" spans="1:17" ht="15" customHeight="1" x14ac:dyDescent="0.2">
      <c r="E44" s="28" t="s">
        <v>27</v>
      </c>
      <c r="F44" s="31">
        <f>F43/C41</f>
        <v>0</v>
      </c>
      <c r="G44" s="31">
        <f>G43/C41</f>
        <v>5.9248999692212987</v>
      </c>
      <c r="H44" s="31">
        <f>H43/C41</f>
        <v>11.44090489381348</v>
      </c>
      <c r="I44" s="31">
        <f>I43/C41</f>
        <v>8.971991381963683</v>
      </c>
      <c r="J44" s="322">
        <f>(J43+K43)/C41</f>
        <v>13.531855955678672</v>
      </c>
      <c r="K44" s="323"/>
      <c r="L44" s="31">
        <f>L43/C41</f>
        <v>0.57348414896891353</v>
      </c>
      <c r="M44" s="31">
        <f>M43/C41</f>
        <v>0.21545090797168362</v>
      </c>
      <c r="N44" s="31">
        <f>N43/C41</f>
        <v>1.5904893813481071</v>
      </c>
      <c r="O44" s="3"/>
      <c r="P44" s="23"/>
      <c r="Q44" s="27"/>
    </row>
    <row r="45" spans="1:17" ht="15" customHeight="1" x14ac:dyDescent="0.2">
      <c r="E45" s="24" t="s">
        <v>38</v>
      </c>
      <c r="F45" s="41">
        <f>SUM(F43:N43)</f>
        <v>1520.96675900277</v>
      </c>
      <c r="J45" s="319">
        <f>J43+K43</f>
        <v>487.14681440443218</v>
      </c>
      <c r="K45" s="320"/>
    </row>
    <row r="46" spans="1:17" ht="15" customHeight="1" x14ac:dyDescent="0.2">
      <c r="E46" s="24" t="s">
        <v>39</v>
      </c>
      <c r="F46" s="44">
        <f>F45/C41</f>
        <v>42.249076638965832</v>
      </c>
      <c r="G46" s="29"/>
    </row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</sheetData>
  <sheetProtection insertColumns="0" insertRows="0" deleteColumns="0" deleteRows="0"/>
  <mergeCells count="11">
    <mergeCell ref="C3:C4"/>
    <mergeCell ref="E3:E4"/>
    <mergeCell ref="B1:C1"/>
    <mergeCell ref="A3:B4"/>
    <mergeCell ref="D3:D4"/>
    <mergeCell ref="J45:K45"/>
    <mergeCell ref="O3:O4"/>
    <mergeCell ref="P3:P4"/>
    <mergeCell ref="Q3:Q4"/>
    <mergeCell ref="J44:K44"/>
    <mergeCell ref="J3:K3"/>
  </mergeCells>
  <pageMargins left="0.7" right="0.7" top="0.75" bottom="0.75" header="0.3" footer="0.3"/>
  <pageSetup paperSize="9" orientation="portrait" horizontalDpi="4294967292" verticalDpi="4294967292"/>
  <ignoredErrors>
    <ignoredError sqref="B5:B41" unlockedFormula="1"/>
    <ignoredError sqref="P33 P38 O37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92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266</v>
      </c>
      <c r="F1" s="13" t="s">
        <v>9</v>
      </c>
      <c r="G1" s="13" t="s">
        <v>10</v>
      </c>
      <c r="H1" s="146">
        <v>7.62</v>
      </c>
      <c r="I1" s="14" t="s">
        <v>146</v>
      </c>
      <c r="J1" s="46"/>
      <c r="K1" s="5"/>
      <c r="L1" s="5"/>
      <c r="M1" s="5"/>
      <c r="N1" s="5"/>
      <c r="O1" s="5"/>
      <c r="P1" s="6"/>
      <c r="Q1" s="6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9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5"/>
      <c r="G3" s="168"/>
      <c r="H3" s="167"/>
      <c r="I3" s="169"/>
      <c r="J3" s="170" t="s">
        <v>7</v>
      </c>
      <c r="K3" s="171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9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9" ht="15" customHeight="1" x14ac:dyDescent="0.2">
      <c r="A5" s="21" t="s">
        <v>323</v>
      </c>
      <c r="B5" s="8">
        <v>42274</v>
      </c>
      <c r="C5" s="9"/>
      <c r="D5" s="9">
        <v>224</v>
      </c>
      <c r="E5" s="11" t="s">
        <v>204</v>
      </c>
      <c r="F5" s="139"/>
      <c r="G5" s="139"/>
      <c r="H5" s="139">
        <v>76</v>
      </c>
      <c r="I5" s="139"/>
      <c r="J5" s="140">
        <v>4</v>
      </c>
      <c r="K5" s="141"/>
      <c r="L5" s="139"/>
      <c r="M5" s="139"/>
      <c r="N5" s="139"/>
      <c r="O5" s="142">
        <f t="shared" ref="O5:O27" si="0">SUM(F5:N5)</f>
        <v>80</v>
      </c>
      <c r="P5" s="32">
        <f>O5/H1</f>
        <v>10.498687664041995</v>
      </c>
      <c r="Q5" s="42"/>
      <c r="R5" s="27"/>
    </row>
    <row r="6" spans="1:19" ht="15" customHeight="1" x14ac:dyDescent="0.2">
      <c r="A6" s="21" t="s">
        <v>317</v>
      </c>
      <c r="B6" s="10">
        <f>B5+1</f>
        <v>42275</v>
      </c>
      <c r="C6" s="9">
        <v>1</v>
      </c>
      <c r="D6" s="9">
        <v>225</v>
      </c>
      <c r="E6" s="11" t="s">
        <v>183</v>
      </c>
      <c r="F6" s="139"/>
      <c r="G6" s="139"/>
      <c r="H6" s="139">
        <v>86.5</v>
      </c>
      <c r="I6" s="139">
        <v>60</v>
      </c>
      <c r="J6" s="140">
        <v>50</v>
      </c>
      <c r="K6" s="141"/>
      <c r="L6" s="139">
        <v>4</v>
      </c>
      <c r="M6" s="139">
        <v>30</v>
      </c>
      <c r="N6" s="139"/>
      <c r="O6" s="142">
        <f t="shared" si="0"/>
        <v>230.5</v>
      </c>
      <c r="P6" s="32">
        <f>O6/H1</f>
        <v>30.249343832020998</v>
      </c>
      <c r="Q6" s="42"/>
      <c r="R6" s="27"/>
    </row>
    <row r="7" spans="1:19" ht="15" customHeight="1" x14ac:dyDescent="0.2">
      <c r="A7" s="21" t="s">
        <v>318</v>
      </c>
      <c r="B7" s="10">
        <f t="shared" ref="B7:B27" si="1">B6+1</f>
        <v>42276</v>
      </c>
      <c r="C7" s="9">
        <v>2</v>
      </c>
      <c r="D7" s="9">
        <v>226</v>
      </c>
      <c r="E7" s="11" t="s">
        <v>205</v>
      </c>
      <c r="F7" s="139"/>
      <c r="G7" s="139">
        <v>160</v>
      </c>
      <c r="H7" s="139">
        <v>110.5</v>
      </c>
      <c r="I7" s="139">
        <v>64</v>
      </c>
      <c r="J7" s="140"/>
      <c r="K7" s="141"/>
      <c r="L7" s="139"/>
      <c r="M7" s="139"/>
      <c r="N7" s="139"/>
      <c r="O7" s="142">
        <f t="shared" si="0"/>
        <v>334.5</v>
      </c>
      <c r="P7" s="32">
        <f>O7/H1</f>
        <v>43.897637795275593</v>
      </c>
      <c r="Q7" s="42"/>
      <c r="R7" s="27"/>
    </row>
    <row r="8" spans="1:19" ht="15" customHeight="1" x14ac:dyDescent="0.2">
      <c r="A8" s="21" t="s">
        <v>319</v>
      </c>
      <c r="B8" s="10">
        <f t="shared" si="1"/>
        <v>42277</v>
      </c>
      <c r="C8" s="9">
        <v>3</v>
      </c>
      <c r="D8" s="9">
        <v>227</v>
      </c>
      <c r="E8" s="11" t="s">
        <v>167</v>
      </c>
      <c r="F8" s="139"/>
      <c r="G8" s="139"/>
      <c r="H8" s="139">
        <v>70.5</v>
      </c>
      <c r="I8" s="139">
        <v>18</v>
      </c>
      <c r="J8" s="140">
        <v>30</v>
      </c>
      <c r="K8" s="141"/>
      <c r="L8" s="139">
        <v>7</v>
      </c>
      <c r="M8" s="139"/>
      <c r="N8" s="139"/>
      <c r="O8" s="142">
        <f t="shared" si="0"/>
        <v>125.5</v>
      </c>
      <c r="P8" s="32">
        <f>O8/H1</f>
        <v>16.469816272965879</v>
      </c>
      <c r="R8" s="27"/>
    </row>
    <row r="9" spans="1:19" ht="15" customHeight="1" x14ac:dyDescent="0.2">
      <c r="A9" s="21" t="s">
        <v>320</v>
      </c>
      <c r="B9" s="10">
        <f t="shared" si="1"/>
        <v>42278</v>
      </c>
      <c r="C9" s="9">
        <v>4</v>
      </c>
      <c r="D9" s="9">
        <v>228</v>
      </c>
      <c r="E9" s="11" t="s">
        <v>167</v>
      </c>
      <c r="F9" s="139"/>
      <c r="G9" s="139">
        <v>300</v>
      </c>
      <c r="H9" s="139">
        <v>60</v>
      </c>
      <c r="I9" s="139"/>
      <c r="J9" s="140"/>
      <c r="K9" s="141"/>
      <c r="L9" s="139"/>
      <c r="M9" s="139"/>
      <c r="N9" s="139">
        <v>177</v>
      </c>
      <c r="O9" s="142">
        <f t="shared" si="0"/>
        <v>537</v>
      </c>
      <c r="P9" s="32">
        <f>O9/H1</f>
        <v>70.472440944881882</v>
      </c>
      <c r="Q9" s="42"/>
      <c r="R9" s="27"/>
    </row>
    <row r="10" spans="1:19" ht="15" customHeight="1" x14ac:dyDescent="0.2">
      <c r="A10" s="21" t="s">
        <v>321</v>
      </c>
      <c r="B10" s="10">
        <f t="shared" si="1"/>
        <v>42279</v>
      </c>
      <c r="C10" s="9">
        <v>5</v>
      </c>
      <c r="D10" s="9">
        <v>229</v>
      </c>
      <c r="E10" s="11" t="s">
        <v>167</v>
      </c>
      <c r="F10" s="139"/>
      <c r="G10" s="139"/>
      <c r="H10" s="139">
        <v>37.5</v>
      </c>
      <c r="I10" s="139"/>
      <c r="J10" s="140"/>
      <c r="K10" s="141">
        <v>690</v>
      </c>
      <c r="L10" s="139"/>
      <c r="M10" s="139"/>
      <c r="N10" s="139"/>
      <c r="O10" s="142">
        <f t="shared" si="0"/>
        <v>727.5</v>
      </c>
      <c r="P10" s="32">
        <f>O10/H1</f>
        <v>95.472440944881882</v>
      </c>
      <c r="R10" s="27"/>
      <c r="S10" s="27"/>
    </row>
    <row r="11" spans="1:19" ht="15" customHeight="1" x14ac:dyDescent="0.2">
      <c r="A11" s="21" t="s">
        <v>322</v>
      </c>
      <c r="B11" s="10">
        <f t="shared" si="1"/>
        <v>42280</v>
      </c>
      <c r="C11" s="9">
        <v>6</v>
      </c>
      <c r="D11" s="9">
        <v>230</v>
      </c>
      <c r="E11" s="11" t="s">
        <v>167</v>
      </c>
      <c r="F11" s="139"/>
      <c r="G11" s="139"/>
      <c r="H11" s="139">
        <v>102</v>
      </c>
      <c r="I11" s="139"/>
      <c r="J11" s="140"/>
      <c r="K11" s="141">
        <v>300</v>
      </c>
      <c r="L11" s="139"/>
      <c r="M11" s="139"/>
      <c r="N11" s="139"/>
      <c r="O11" s="142">
        <f t="shared" si="0"/>
        <v>402</v>
      </c>
      <c r="P11" s="32">
        <f>O11/H1</f>
        <v>52.755905511811022</v>
      </c>
    </row>
    <row r="12" spans="1:19" ht="15" customHeight="1" x14ac:dyDescent="0.2">
      <c r="A12" s="21" t="s">
        <v>323</v>
      </c>
      <c r="B12" s="10">
        <f t="shared" si="1"/>
        <v>42281</v>
      </c>
      <c r="C12" s="9">
        <v>7</v>
      </c>
      <c r="D12" s="9">
        <v>231</v>
      </c>
      <c r="E12" s="11" t="s">
        <v>167</v>
      </c>
      <c r="F12" s="139"/>
      <c r="G12" s="139"/>
      <c r="H12" s="139">
        <v>57</v>
      </c>
      <c r="I12" s="139">
        <v>12</v>
      </c>
      <c r="J12" s="140">
        <v>30</v>
      </c>
      <c r="K12" s="141"/>
      <c r="L12" s="139"/>
      <c r="M12" s="139"/>
      <c r="N12" s="139"/>
      <c r="O12" s="142">
        <f t="shared" si="0"/>
        <v>99</v>
      </c>
      <c r="P12" s="32">
        <f>O12/H1</f>
        <v>12.992125984251969</v>
      </c>
      <c r="R12" s="27"/>
      <c r="S12" s="27"/>
    </row>
    <row r="13" spans="1:19" ht="15" customHeight="1" x14ac:dyDescent="0.2">
      <c r="A13" s="21" t="s">
        <v>317</v>
      </c>
      <c r="B13" s="10">
        <f t="shared" si="1"/>
        <v>42282</v>
      </c>
      <c r="C13" s="9">
        <v>8</v>
      </c>
      <c r="D13" s="9">
        <v>232</v>
      </c>
      <c r="E13" s="11" t="s">
        <v>206</v>
      </c>
      <c r="F13" s="139"/>
      <c r="G13" s="139">
        <v>400</v>
      </c>
      <c r="H13" s="139">
        <v>81.5</v>
      </c>
      <c r="I13" s="139">
        <v>164</v>
      </c>
      <c r="J13" s="140"/>
      <c r="K13" s="141"/>
      <c r="L13" s="139">
        <v>35</v>
      </c>
      <c r="M13" s="139"/>
      <c r="N13" s="139">
        <v>40</v>
      </c>
      <c r="O13" s="142">
        <f t="shared" si="0"/>
        <v>720.5</v>
      </c>
      <c r="P13" s="32">
        <f>O13/H1</f>
        <v>94.553805774278217</v>
      </c>
      <c r="Q13" s="42"/>
    </row>
    <row r="14" spans="1:19" ht="15" customHeight="1" x14ac:dyDescent="0.2">
      <c r="A14" s="21" t="s">
        <v>318</v>
      </c>
      <c r="B14" s="10">
        <f t="shared" si="1"/>
        <v>42283</v>
      </c>
      <c r="C14" s="9">
        <v>9</v>
      </c>
      <c r="D14" s="9">
        <v>233</v>
      </c>
      <c r="E14" s="11" t="s">
        <v>168</v>
      </c>
      <c r="F14" s="139"/>
      <c r="G14" s="139"/>
      <c r="H14" s="139">
        <v>145.30000000000001</v>
      </c>
      <c r="I14" s="139"/>
      <c r="J14" s="140"/>
      <c r="K14" s="141"/>
      <c r="L14" s="139">
        <v>32.6</v>
      </c>
      <c r="M14" s="139">
        <v>36</v>
      </c>
      <c r="N14" s="139"/>
      <c r="O14" s="142">
        <f t="shared" si="0"/>
        <v>213.9</v>
      </c>
      <c r="P14" s="32">
        <f>O14/H1</f>
        <v>28.070866141732285</v>
      </c>
    </row>
    <row r="15" spans="1:19" ht="15" customHeight="1" x14ac:dyDescent="0.2">
      <c r="A15" s="21" t="s">
        <v>319</v>
      </c>
      <c r="B15" s="10">
        <f t="shared" si="1"/>
        <v>42284</v>
      </c>
      <c r="C15" s="9">
        <v>10</v>
      </c>
      <c r="D15" s="9">
        <v>234</v>
      </c>
      <c r="E15" s="11" t="s">
        <v>168</v>
      </c>
      <c r="F15" s="139"/>
      <c r="G15" s="139"/>
      <c r="H15" s="139">
        <v>85.8</v>
      </c>
      <c r="I15" s="139"/>
      <c r="J15" s="140">
        <v>50</v>
      </c>
      <c r="K15" s="141"/>
      <c r="L15" s="139">
        <v>20.8</v>
      </c>
      <c r="M15" s="139"/>
      <c r="N15" s="139">
        <v>2</v>
      </c>
      <c r="O15" s="142">
        <f t="shared" si="0"/>
        <v>158.60000000000002</v>
      </c>
      <c r="P15" s="32">
        <f>O15/H1</f>
        <v>20.813648293963258</v>
      </c>
      <c r="Q15" s="42"/>
    </row>
    <row r="16" spans="1:19" ht="15" customHeight="1" x14ac:dyDescent="0.2">
      <c r="A16" s="21" t="s">
        <v>320</v>
      </c>
      <c r="B16" s="10">
        <f t="shared" si="1"/>
        <v>42285</v>
      </c>
      <c r="C16" s="9">
        <v>11</v>
      </c>
      <c r="D16" s="9">
        <v>235</v>
      </c>
      <c r="E16" s="11" t="s">
        <v>168</v>
      </c>
      <c r="F16" s="139"/>
      <c r="G16" s="139"/>
      <c r="H16" s="139">
        <v>112</v>
      </c>
      <c r="I16" s="139"/>
      <c r="J16" s="140"/>
      <c r="K16" s="141"/>
      <c r="L16" s="139"/>
      <c r="M16" s="139"/>
      <c r="N16" s="139"/>
      <c r="O16" s="142">
        <f t="shared" si="0"/>
        <v>112</v>
      </c>
      <c r="P16" s="32">
        <f>O16/H1</f>
        <v>14.698162729658792</v>
      </c>
      <c r="Q16" s="42"/>
    </row>
    <row r="17" spans="1:17" ht="15" customHeight="1" x14ac:dyDescent="0.2">
      <c r="A17" s="21" t="s">
        <v>321</v>
      </c>
      <c r="B17" s="10">
        <f t="shared" si="1"/>
        <v>42286</v>
      </c>
      <c r="C17" s="9">
        <v>12</v>
      </c>
      <c r="D17" s="9">
        <v>236</v>
      </c>
      <c r="E17" s="11" t="s">
        <v>168</v>
      </c>
      <c r="F17" s="139"/>
      <c r="G17" s="139"/>
      <c r="H17" s="139">
        <v>118.8</v>
      </c>
      <c r="I17" s="139"/>
      <c r="J17" s="140"/>
      <c r="K17" s="141"/>
      <c r="L17" s="139">
        <v>6.5</v>
      </c>
      <c r="M17" s="139"/>
      <c r="N17" s="139">
        <v>20</v>
      </c>
      <c r="O17" s="142">
        <f t="shared" si="0"/>
        <v>145.30000000000001</v>
      </c>
      <c r="P17" s="32">
        <f>O17/H1</f>
        <v>19.068241469816275</v>
      </c>
    </row>
    <row r="18" spans="1:17" ht="15" customHeight="1" x14ac:dyDescent="0.2">
      <c r="A18" s="21" t="s">
        <v>322</v>
      </c>
      <c r="B18" s="10">
        <f t="shared" si="1"/>
        <v>42287</v>
      </c>
      <c r="C18" s="9">
        <v>13</v>
      </c>
      <c r="D18" s="9">
        <v>237</v>
      </c>
      <c r="E18" s="11" t="s">
        <v>207</v>
      </c>
      <c r="F18" s="139"/>
      <c r="G18" s="139">
        <v>360</v>
      </c>
      <c r="H18" s="139">
        <v>110</v>
      </c>
      <c r="I18" s="139">
        <v>48</v>
      </c>
      <c r="J18" s="140"/>
      <c r="K18" s="141"/>
      <c r="L18" s="139"/>
      <c r="M18" s="139"/>
      <c r="N18" s="139">
        <v>1</v>
      </c>
      <c r="O18" s="142">
        <f t="shared" si="0"/>
        <v>519</v>
      </c>
      <c r="P18" s="32">
        <f>O18/H1</f>
        <v>68.110236220472444</v>
      </c>
    </row>
    <row r="19" spans="1:17" ht="15" customHeight="1" x14ac:dyDescent="0.2">
      <c r="A19" s="21" t="s">
        <v>323</v>
      </c>
      <c r="B19" s="10">
        <f t="shared" si="1"/>
        <v>42288</v>
      </c>
      <c r="C19" s="9">
        <v>14</v>
      </c>
      <c r="D19" s="9">
        <v>238</v>
      </c>
      <c r="E19" s="11" t="s">
        <v>208</v>
      </c>
      <c r="F19" s="139"/>
      <c r="G19" s="139"/>
      <c r="H19" s="139">
        <v>94.5</v>
      </c>
      <c r="I19" s="139">
        <v>3</v>
      </c>
      <c r="J19" s="140"/>
      <c r="K19" s="141"/>
      <c r="L19" s="139"/>
      <c r="M19" s="139"/>
      <c r="N19" s="139"/>
      <c r="O19" s="142">
        <f t="shared" si="0"/>
        <v>97.5</v>
      </c>
      <c r="P19" s="32">
        <f>O19/H1</f>
        <v>12.795275590551181</v>
      </c>
    </row>
    <row r="20" spans="1:17" ht="15" customHeight="1" x14ac:dyDescent="0.2">
      <c r="A20" s="21" t="s">
        <v>317</v>
      </c>
      <c r="B20" s="10">
        <f t="shared" si="1"/>
        <v>42289</v>
      </c>
      <c r="C20" s="9">
        <v>15</v>
      </c>
      <c r="D20" s="9">
        <v>239</v>
      </c>
      <c r="E20" s="11" t="s">
        <v>214</v>
      </c>
      <c r="F20" s="139"/>
      <c r="G20" s="139">
        <v>200</v>
      </c>
      <c r="H20" s="139">
        <v>31</v>
      </c>
      <c r="I20" s="139">
        <v>93</v>
      </c>
      <c r="J20" s="140"/>
      <c r="K20" s="141"/>
      <c r="L20" s="139">
        <v>3</v>
      </c>
      <c r="M20" s="139"/>
      <c r="N20" s="139"/>
      <c r="O20" s="142">
        <f t="shared" si="0"/>
        <v>327</v>
      </c>
      <c r="P20" s="32">
        <f>O20/H1</f>
        <v>42.913385826771652</v>
      </c>
      <c r="Q20" s="42"/>
    </row>
    <row r="21" spans="1:17" ht="15" customHeight="1" x14ac:dyDescent="0.2">
      <c r="A21" s="21" t="s">
        <v>318</v>
      </c>
      <c r="B21" s="10">
        <f t="shared" si="1"/>
        <v>42290</v>
      </c>
      <c r="C21" s="9">
        <v>16</v>
      </c>
      <c r="D21" s="9">
        <v>240</v>
      </c>
      <c r="E21" s="11" t="s">
        <v>169</v>
      </c>
      <c r="F21" s="139"/>
      <c r="G21" s="139"/>
      <c r="H21" s="139">
        <v>140.5</v>
      </c>
      <c r="I21" s="139"/>
      <c r="J21" s="140"/>
      <c r="K21" s="141">
        <v>300</v>
      </c>
      <c r="L21" s="139">
        <v>7</v>
      </c>
      <c r="M21" s="139"/>
      <c r="N21" s="139"/>
      <c r="O21" s="142">
        <f t="shared" si="0"/>
        <v>447.5</v>
      </c>
      <c r="P21" s="32">
        <f>O21/H1</f>
        <v>58.727034120734906</v>
      </c>
    </row>
    <row r="22" spans="1:17" ht="15" customHeight="1" x14ac:dyDescent="0.2">
      <c r="A22" s="21" t="s">
        <v>319</v>
      </c>
      <c r="B22" s="10">
        <f t="shared" si="1"/>
        <v>42291</v>
      </c>
      <c r="C22" s="9">
        <v>17</v>
      </c>
      <c r="D22" s="9">
        <v>241</v>
      </c>
      <c r="E22" s="11" t="s">
        <v>215</v>
      </c>
      <c r="F22" s="139"/>
      <c r="G22" s="139">
        <v>360</v>
      </c>
      <c r="H22" s="139">
        <v>144</v>
      </c>
      <c r="I22" s="139"/>
      <c r="J22" s="140"/>
      <c r="K22" s="141">
        <v>2300</v>
      </c>
      <c r="L22" s="139">
        <v>11</v>
      </c>
      <c r="M22" s="139">
        <v>35</v>
      </c>
      <c r="N22" s="139"/>
      <c r="O22" s="142">
        <f t="shared" si="0"/>
        <v>2850</v>
      </c>
      <c r="P22" s="32">
        <f>O22/H1</f>
        <v>374.01574803149606</v>
      </c>
      <c r="Q22" s="42"/>
    </row>
    <row r="23" spans="1:17" ht="15" customHeight="1" x14ac:dyDescent="0.2">
      <c r="A23" s="21" t="s">
        <v>320</v>
      </c>
      <c r="B23" s="10">
        <f t="shared" si="1"/>
        <v>42292</v>
      </c>
      <c r="C23" s="9">
        <v>18</v>
      </c>
      <c r="D23" s="9">
        <v>242</v>
      </c>
      <c r="E23" s="11" t="s">
        <v>219</v>
      </c>
      <c r="F23" s="139"/>
      <c r="G23" s="139"/>
      <c r="H23" s="139"/>
      <c r="I23" s="139"/>
      <c r="J23" s="140">
        <v>330</v>
      </c>
      <c r="K23" s="141"/>
      <c r="L23" s="139"/>
      <c r="M23" s="139"/>
      <c r="N23" s="139"/>
      <c r="O23" s="142">
        <f t="shared" si="0"/>
        <v>330</v>
      </c>
      <c r="P23" s="32">
        <f>O23/H1</f>
        <v>43.30708661417323</v>
      </c>
    </row>
    <row r="24" spans="1:17" ht="15" customHeight="1" x14ac:dyDescent="0.2">
      <c r="A24" s="21" t="s">
        <v>321</v>
      </c>
      <c r="B24" s="10">
        <f t="shared" si="1"/>
        <v>42293</v>
      </c>
      <c r="C24" s="9">
        <v>19</v>
      </c>
      <c r="D24" s="9">
        <v>243</v>
      </c>
      <c r="E24" s="11" t="s">
        <v>217</v>
      </c>
      <c r="F24" s="139"/>
      <c r="G24" s="139"/>
      <c r="H24" s="139"/>
      <c r="I24" s="139"/>
      <c r="J24" s="140">
        <v>12</v>
      </c>
      <c r="K24" s="141"/>
      <c r="L24" s="139"/>
      <c r="M24" s="139"/>
      <c r="N24" s="139"/>
      <c r="O24" s="142">
        <f t="shared" si="0"/>
        <v>12</v>
      </c>
      <c r="P24" s="32">
        <f>O24/H1</f>
        <v>1.5748031496062991</v>
      </c>
    </row>
    <row r="25" spans="1:17" ht="15" customHeight="1" x14ac:dyDescent="0.2">
      <c r="A25" s="21" t="s">
        <v>322</v>
      </c>
      <c r="B25" s="10">
        <f t="shared" si="1"/>
        <v>42294</v>
      </c>
      <c r="C25" s="9">
        <v>20</v>
      </c>
      <c r="D25" s="9">
        <v>244</v>
      </c>
      <c r="E25" s="11" t="s">
        <v>218</v>
      </c>
      <c r="F25" s="139"/>
      <c r="G25" s="139"/>
      <c r="H25" s="139"/>
      <c r="I25" s="139"/>
      <c r="J25" s="140"/>
      <c r="K25" s="141"/>
      <c r="L25" s="139">
        <v>10</v>
      </c>
      <c r="M25" s="139"/>
      <c r="N25" s="139"/>
      <c r="O25" s="142">
        <f t="shared" si="0"/>
        <v>10</v>
      </c>
      <c r="P25" s="32">
        <f>O25/H1</f>
        <v>1.3123359580052494</v>
      </c>
    </row>
    <row r="26" spans="1:17" ht="15" customHeight="1" x14ac:dyDescent="0.2">
      <c r="A26" s="21" t="s">
        <v>323</v>
      </c>
      <c r="B26" s="10">
        <f t="shared" si="1"/>
        <v>42295</v>
      </c>
      <c r="C26" s="9">
        <v>21</v>
      </c>
      <c r="D26" s="9">
        <v>245</v>
      </c>
      <c r="E26" s="11" t="s">
        <v>216</v>
      </c>
      <c r="F26" s="139"/>
      <c r="G26" s="139"/>
      <c r="H26" s="139">
        <v>92</v>
      </c>
      <c r="I26" s="139">
        <v>700</v>
      </c>
      <c r="J26" s="140">
        <v>60</v>
      </c>
      <c r="K26" s="141"/>
      <c r="L26" s="139">
        <v>2</v>
      </c>
      <c r="M26" s="139"/>
      <c r="N26" s="139">
        <v>100</v>
      </c>
      <c r="O26" s="142">
        <f t="shared" si="0"/>
        <v>954</v>
      </c>
      <c r="P26" s="32">
        <f>O26/H1</f>
        <v>125.19685039370079</v>
      </c>
    </row>
    <row r="27" spans="1:17" ht="15" customHeight="1" x14ac:dyDescent="0.2">
      <c r="A27" s="21" t="s">
        <v>317</v>
      </c>
      <c r="B27" s="10">
        <f t="shared" si="1"/>
        <v>42296</v>
      </c>
      <c r="C27" s="9">
        <v>22</v>
      </c>
      <c r="D27" s="9">
        <v>246</v>
      </c>
      <c r="E27" s="11" t="s">
        <v>220</v>
      </c>
      <c r="F27" s="139"/>
      <c r="G27" s="139"/>
      <c r="H27" s="139"/>
      <c r="I27" s="139"/>
      <c r="J27" s="140"/>
      <c r="K27" s="141"/>
      <c r="L27" s="139">
        <v>15</v>
      </c>
      <c r="M27" s="139"/>
      <c r="N27" s="139">
        <v>5.2</v>
      </c>
      <c r="O27" s="142">
        <f t="shared" si="0"/>
        <v>20.2</v>
      </c>
      <c r="P27" s="32">
        <f>O27/H1</f>
        <v>2.6509186351706036</v>
      </c>
      <c r="Q27" s="42"/>
    </row>
    <row r="28" spans="1:17" ht="15" customHeight="1" x14ac:dyDescent="0.2">
      <c r="B28" s="10"/>
      <c r="E28" s="21" t="s">
        <v>26</v>
      </c>
      <c r="F28" s="143">
        <f t="shared" ref="F28:O28" si="2">SUM(F5:F27)</f>
        <v>0</v>
      </c>
      <c r="G28" s="143">
        <f t="shared" si="2"/>
        <v>1780</v>
      </c>
      <c r="H28" s="143">
        <f t="shared" si="2"/>
        <v>1755.3999999999999</v>
      </c>
      <c r="I28" s="143">
        <f t="shared" si="2"/>
        <v>1162</v>
      </c>
      <c r="J28" s="144">
        <f t="shared" si="2"/>
        <v>566</v>
      </c>
      <c r="K28" s="145">
        <f t="shared" si="2"/>
        <v>3590</v>
      </c>
      <c r="L28" s="143">
        <f t="shared" si="2"/>
        <v>153.89999999999998</v>
      </c>
      <c r="M28" s="143">
        <f t="shared" si="2"/>
        <v>101</v>
      </c>
      <c r="N28" s="143">
        <f t="shared" si="2"/>
        <v>345.2</v>
      </c>
      <c r="O28" s="143">
        <f t="shared" si="2"/>
        <v>9453.5</v>
      </c>
      <c r="P28" s="20"/>
      <c r="Q28" s="147"/>
    </row>
    <row r="29" spans="1:17" ht="15" customHeight="1" x14ac:dyDescent="0.2">
      <c r="B29" s="4"/>
      <c r="C29" s="4"/>
      <c r="D29" s="4"/>
      <c r="E29" s="25" t="s">
        <v>25</v>
      </c>
      <c r="F29" s="30">
        <f>F28/H1</f>
        <v>0</v>
      </c>
      <c r="G29" s="30">
        <f>G28/H1</f>
        <v>233.59580052493439</v>
      </c>
      <c r="H29" s="30">
        <f>H28/H1</f>
        <v>230.36745406824144</v>
      </c>
      <c r="I29" s="30">
        <f>I28/H1</f>
        <v>152.49343832020998</v>
      </c>
      <c r="J29" s="37">
        <f>J28/H1</f>
        <v>74.278215223097106</v>
      </c>
      <c r="K29" s="38">
        <f>K28/H1</f>
        <v>471.12860892388449</v>
      </c>
      <c r="L29" s="30">
        <f>L28/H1</f>
        <v>20.196850393700785</v>
      </c>
      <c r="M29" s="30">
        <f>M28/H1</f>
        <v>13.254593175853017</v>
      </c>
      <c r="N29" s="30">
        <f>N28/H1</f>
        <v>45.301837270341203</v>
      </c>
      <c r="O29" s="3"/>
      <c r="P29" s="20"/>
      <c r="Q29" s="147"/>
    </row>
    <row r="30" spans="1:17" ht="15" customHeight="1" x14ac:dyDescent="0.2">
      <c r="E30" s="28" t="s">
        <v>27</v>
      </c>
      <c r="F30" s="31">
        <f>F29/C27</f>
        <v>0</v>
      </c>
      <c r="G30" s="31">
        <f>G29/C27</f>
        <v>10.617990932951564</v>
      </c>
      <c r="H30" s="31">
        <f>H29/C27</f>
        <v>10.471247912192792</v>
      </c>
      <c r="I30" s="31">
        <f>I29/C27</f>
        <v>6.931519923645908</v>
      </c>
      <c r="J30" s="337">
        <f>(J29+K29)/C27</f>
        <v>24.791219279408253</v>
      </c>
      <c r="K30" s="338"/>
      <c r="L30" s="31">
        <f>L29/C27</f>
        <v>0.91803865425912656</v>
      </c>
      <c r="M30" s="31">
        <f>M29/C27</f>
        <v>0.60248150799331901</v>
      </c>
      <c r="N30" s="31">
        <f>N29/C27</f>
        <v>2.0591744213791454</v>
      </c>
      <c r="O30" s="3"/>
      <c r="P30" s="23"/>
      <c r="Q30" s="148"/>
    </row>
    <row r="31" spans="1:17" ht="15" customHeight="1" x14ac:dyDescent="0.2">
      <c r="E31" s="24" t="s">
        <v>38</v>
      </c>
      <c r="F31" s="41">
        <f>SUM(F29:N29)</f>
        <v>1240.6167979002623</v>
      </c>
      <c r="J31" s="319">
        <f>J29+K29</f>
        <v>545.40682414698153</v>
      </c>
      <c r="K31" s="320"/>
    </row>
    <row r="32" spans="1:17" ht="15" customHeight="1" x14ac:dyDescent="0.2">
      <c r="E32" s="24" t="s">
        <v>39</v>
      </c>
      <c r="F32" s="44">
        <f>F31/C27</f>
        <v>56.391672631830104</v>
      </c>
      <c r="G32" s="29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</sheetData>
  <sheetProtection insertColumns="0" insertRows="0" deleteColumns="0" deleteRows="0"/>
  <mergeCells count="10">
    <mergeCell ref="C3:C4"/>
    <mergeCell ref="E3:E4"/>
    <mergeCell ref="B1:C1"/>
    <mergeCell ref="A3:B4"/>
    <mergeCell ref="D3:D4"/>
    <mergeCell ref="J31:K31"/>
    <mergeCell ref="O3:O4"/>
    <mergeCell ref="P3:P4"/>
    <mergeCell ref="Q3:Q4"/>
    <mergeCell ref="J30:K30"/>
  </mergeCells>
  <phoneticPr fontId="11" type="noConversion"/>
  <pageMargins left="0.7" right="0.7" top="0.75" bottom="0.75" header="0.3" footer="0.3"/>
  <pageSetup paperSize="9" orientation="portrait" horizontalDpi="4294967292" verticalDpi="4294967292"/>
  <ignoredErrors>
    <ignoredError sqref="B6:B27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91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267</v>
      </c>
      <c r="F1" s="13" t="s">
        <v>9</v>
      </c>
      <c r="G1" s="13" t="s">
        <v>10</v>
      </c>
      <c r="H1" s="149">
        <v>754.23</v>
      </c>
      <c r="I1" s="14" t="s">
        <v>209</v>
      </c>
      <c r="J1" s="46"/>
      <c r="K1" s="5"/>
      <c r="L1" s="5"/>
      <c r="M1" s="5"/>
      <c r="N1" s="5"/>
      <c r="O1" s="5"/>
      <c r="P1" s="6"/>
      <c r="Q1" s="6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9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9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9" ht="15" customHeight="1" x14ac:dyDescent="0.2">
      <c r="A5" s="21" t="s">
        <v>317</v>
      </c>
      <c r="B5" s="8">
        <v>42296</v>
      </c>
      <c r="C5" s="9"/>
      <c r="D5" s="9">
        <v>246</v>
      </c>
      <c r="E5" s="11" t="s">
        <v>170</v>
      </c>
      <c r="F5" s="150"/>
      <c r="G5" s="150"/>
      <c r="H5" s="150"/>
      <c r="I5" s="150"/>
      <c r="J5" s="151"/>
      <c r="K5" s="152"/>
      <c r="L5" s="150"/>
      <c r="M5" s="150"/>
      <c r="N5" s="150"/>
      <c r="O5" s="153">
        <f t="shared" ref="O5:O26" si="0">SUM(F5:N5)</f>
        <v>0</v>
      </c>
      <c r="P5" s="32">
        <f>O5/H1</f>
        <v>0</v>
      </c>
      <c r="Q5" s="42"/>
      <c r="R5" s="27"/>
    </row>
    <row r="6" spans="1:19" ht="15" customHeight="1" x14ac:dyDescent="0.2">
      <c r="A6" s="21" t="s">
        <v>318</v>
      </c>
      <c r="B6" s="10">
        <f>B5+1</f>
        <v>42297</v>
      </c>
      <c r="C6" s="9">
        <v>1</v>
      </c>
      <c r="D6" s="9">
        <v>247</v>
      </c>
      <c r="E6" s="11" t="s">
        <v>170</v>
      </c>
      <c r="F6" s="150"/>
      <c r="G6" s="150"/>
      <c r="H6" s="150">
        <v>16950</v>
      </c>
      <c r="I6" s="150"/>
      <c r="J6" s="151"/>
      <c r="K6" s="152"/>
      <c r="L6" s="150">
        <v>4000</v>
      </c>
      <c r="M6" s="150">
        <v>640</v>
      </c>
      <c r="N6" s="150">
        <v>1000</v>
      </c>
      <c r="O6" s="153">
        <f t="shared" si="0"/>
        <v>22590</v>
      </c>
      <c r="P6" s="32">
        <f>O6/H1</f>
        <v>29.951075931744956</v>
      </c>
      <c r="Q6" s="42"/>
      <c r="R6" s="27"/>
    </row>
    <row r="7" spans="1:19" ht="15" customHeight="1" x14ac:dyDescent="0.2">
      <c r="A7" s="21" t="s">
        <v>319</v>
      </c>
      <c r="B7" s="10">
        <f t="shared" ref="B7:B26" si="1">B6+1</f>
        <v>42298</v>
      </c>
      <c r="C7" s="9">
        <v>2</v>
      </c>
      <c r="D7" s="9">
        <v>248</v>
      </c>
      <c r="E7" s="11" t="s">
        <v>170</v>
      </c>
      <c r="F7" s="150"/>
      <c r="G7" s="150"/>
      <c r="H7" s="150">
        <v>22850</v>
      </c>
      <c r="I7" s="150"/>
      <c r="J7" s="151">
        <v>16000</v>
      </c>
      <c r="K7" s="152">
        <v>36000</v>
      </c>
      <c r="L7" s="150"/>
      <c r="M7" s="150"/>
      <c r="N7" s="150">
        <v>200</v>
      </c>
      <c r="O7" s="153">
        <f t="shared" si="0"/>
        <v>75050</v>
      </c>
      <c r="P7" s="32">
        <f>O7/H1</f>
        <v>99.505455895416517</v>
      </c>
      <c r="R7" s="27"/>
    </row>
    <row r="8" spans="1:19" ht="15" customHeight="1" x14ac:dyDescent="0.2">
      <c r="A8" s="21" t="s">
        <v>320</v>
      </c>
      <c r="B8" s="10">
        <f t="shared" si="1"/>
        <v>42299</v>
      </c>
      <c r="C8" s="9">
        <v>3</v>
      </c>
      <c r="D8" s="9">
        <v>249</v>
      </c>
      <c r="E8" s="11" t="s">
        <v>170</v>
      </c>
      <c r="F8" s="150"/>
      <c r="G8" s="150"/>
      <c r="H8" s="150">
        <v>15250</v>
      </c>
      <c r="I8" s="150"/>
      <c r="J8" s="151"/>
      <c r="K8" s="152"/>
      <c r="L8" s="150"/>
      <c r="M8" s="150"/>
      <c r="N8" s="150"/>
      <c r="O8" s="153">
        <f t="shared" si="0"/>
        <v>15250</v>
      </c>
      <c r="P8" s="32">
        <f>O8/H1</f>
        <v>20.219296501067312</v>
      </c>
      <c r="R8" s="27"/>
    </row>
    <row r="9" spans="1:19" ht="15" customHeight="1" x14ac:dyDescent="0.2">
      <c r="A9" s="21" t="s">
        <v>321</v>
      </c>
      <c r="B9" s="10">
        <f t="shared" si="1"/>
        <v>42300</v>
      </c>
      <c r="C9" s="9">
        <v>4</v>
      </c>
      <c r="D9" s="269">
        <v>250</v>
      </c>
      <c r="E9" s="11" t="s">
        <v>170</v>
      </c>
      <c r="F9" s="150"/>
      <c r="G9" s="150"/>
      <c r="H9" s="150">
        <v>18460</v>
      </c>
      <c r="I9" s="150"/>
      <c r="J9" s="151">
        <v>6000</v>
      </c>
      <c r="K9" s="152"/>
      <c r="L9" s="150"/>
      <c r="M9" s="150"/>
      <c r="N9" s="150"/>
      <c r="O9" s="153">
        <f t="shared" si="0"/>
        <v>24460</v>
      </c>
      <c r="P9" s="32">
        <f>O9/H1</f>
        <v>32.430425732203702</v>
      </c>
      <c r="R9" s="27"/>
    </row>
    <row r="10" spans="1:19" ht="15" customHeight="1" x14ac:dyDescent="0.2">
      <c r="A10" s="21" t="s">
        <v>322</v>
      </c>
      <c r="B10" s="10">
        <f t="shared" si="1"/>
        <v>42301</v>
      </c>
      <c r="C10" s="9">
        <v>5</v>
      </c>
      <c r="D10" s="9">
        <v>251</v>
      </c>
      <c r="E10" s="11" t="s">
        <v>210</v>
      </c>
      <c r="F10" s="150"/>
      <c r="G10" s="150">
        <v>32000</v>
      </c>
      <c r="H10" s="150">
        <v>11200</v>
      </c>
      <c r="I10" s="150">
        <v>43600</v>
      </c>
      <c r="J10" s="151"/>
      <c r="K10" s="152"/>
      <c r="L10" s="150">
        <v>800</v>
      </c>
      <c r="M10" s="150"/>
      <c r="N10" s="150"/>
      <c r="O10" s="153">
        <f t="shared" si="0"/>
        <v>87600</v>
      </c>
      <c r="P10" s="32">
        <f>O10/H1</f>
        <v>116.14494252416371</v>
      </c>
      <c r="R10" s="27"/>
      <c r="S10" s="27"/>
    </row>
    <row r="11" spans="1:19" ht="15" customHeight="1" x14ac:dyDescent="0.2">
      <c r="A11" s="21" t="s">
        <v>323</v>
      </c>
      <c r="B11" s="10">
        <f t="shared" si="1"/>
        <v>42302</v>
      </c>
      <c r="C11" s="9">
        <v>6</v>
      </c>
      <c r="D11" s="9">
        <v>252</v>
      </c>
      <c r="E11" s="11" t="s">
        <v>211</v>
      </c>
      <c r="F11" s="150"/>
      <c r="G11" s="150"/>
      <c r="H11" s="150"/>
      <c r="I11" s="150">
        <v>1320</v>
      </c>
      <c r="J11" s="151"/>
      <c r="K11" s="152"/>
      <c r="L11" s="150"/>
      <c r="M11" s="150"/>
      <c r="N11" s="150"/>
      <c r="O11" s="153">
        <f t="shared" si="0"/>
        <v>1320</v>
      </c>
      <c r="P11" s="32">
        <f>O11/H1</f>
        <v>1.7501292709120559</v>
      </c>
    </row>
    <row r="12" spans="1:19" ht="15" customHeight="1" x14ac:dyDescent="0.2">
      <c r="A12" s="21" t="s">
        <v>317</v>
      </c>
      <c r="B12" s="10">
        <f t="shared" si="1"/>
        <v>42303</v>
      </c>
      <c r="C12" s="9">
        <v>7</v>
      </c>
      <c r="D12" s="9">
        <v>253</v>
      </c>
      <c r="E12" s="11" t="s">
        <v>211</v>
      </c>
      <c r="F12" s="150"/>
      <c r="G12" s="150"/>
      <c r="H12" s="150">
        <v>28090</v>
      </c>
      <c r="I12" s="150"/>
      <c r="J12" s="151"/>
      <c r="K12" s="152"/>
      <c r="L12" s="150"/>
      <c r="M12" s="150">
        <v>1200</v>
      </c>
      <c r="N12" s="150"/>
      <c r="O12" s="153">
        <f t="shared" si="0"/>
        <v>29290</v>
      </c>
      <c r="P12" s="32">
        <f>O12/H1</f>
        <v>38.834307837131909</v>
      </c>
      <c r="Q12" s="42"/>
      <c r="R12" s="27"/>
      <c r="S12" s="27"/>
    </row>
    <row r="13" spans="1:19" ht="15" customHeight="1" x14ac:dyDescent="0.2">
      <c r="A13" s="21" t="s">
        <v>318</v>
      </c>
      <c r="B13" s="10">
        <f t="shared" si="1"/>
        <v>42304</v>
      </c>
      <c r="C13" s="9">
        <v>8</v>
      </c>
      <c r="D13" s="9">
        <v>254</v>
      </c>
      <c r="E13" s="11" t="s">
        <v>211</v>
      </c>
      <c r="F13" s="150"/>
      <c r="G13" s="150"/>
      <c r="H13" s="150">
        <v>17140</v>
      </c>
      <c r="I13" s="150">
        <v>2540</v>
      </c>
      <c r="J13" s="151"/>
      <c r="K13" s="152"/>
      <c r="L13" s="150"/>
      <c r="M13" s="150"/>
      <c r="N13" s="150"/>
      <c r="O13" s="153">
        <f t="shared" si="0"/>
        <v>19680</v>
      </c>
      <c r="P13" s="32">
        <f>O13/H1</f>
        <v>26.092836402688835</v>
      </c>
      <c r="Q13" s="42"/>
    </row>
    <row r="14" spans="1:19" ht="15" customHeight="1" x14ac:dyDescent="0.2">
      <c r="A14" s="21" t="s">
        <v>319</v>
      </c>
      <c r="B14" s="10">
        <f t="shared" si="1"/>
        <v>42305</v>
      </c>
      <c r="C14" s="9">
        <v>9</v>
      </c>
      <c r="D14" s="9">
        <v>255</v>
      </c>
      <c r="E14" s="11" t="s">
        <v>211</v>
      </c>
      <c r="F14" s="150"/>
      <c r="G14" s="150"/>
      <c r="H14" s="150">
        <v>13500</v>
      </c>
      <c r="I14" s="150">
        <v>2640</v>
      </c>
      <c r="J14" s="151"/>
      <c r="K14" s="152"/>
      <c r="L14" s="150"/>
      <c r="M14" s="150"/>
      <c r="N14" s="150">
        <v>4000</v>
      </c>
      <c r="O14" s="153">
        <f t="shared" si="0"/>
        <v>20140</v>
      </c>
      <c r="P14" s="32">
        <f>O14/H1</f>
        <v>26.702729936491522</v>
      </c>
    </row>
    <row r="15" spans="1:19" ht="15" customHeight="1" x14ac:dyDescent="0.2">
      <c r="A15" s="21" t="s">
        <v>320</v>
      </c>
      <c r="B15" s="10">
        <f t="shared" si="1"/>
        <v>42306</v>
      </c>
      <c r="C15" s="9">
        <v>10</v>
      </c>
      <c r="D15" s="9">
        <v>256</v>
      </c>
      <c r="E15" s="11" t="s">
        <v>221</v>
      </c>
      <c r="F15" s="150"/>
      <c r="G15" s="150"/>
      <c r="H15" s="150">
        <v>3530</v>
      </c>
      <c r="I15" s="150">
        <v>7320</v>
      </c>
      <c r="J15" s="151"/>
      <c r="K15" s="152"/>
      <c r="L15" s="150"/>
      <c r="M15" s="150"/>
      <c r="N15" s="150"/>
      <c r="O15" s="153">
        <f t="shared" si="0"/>
        <v>10850</v>
      </c>
      <c r="P15" s="32">
        <f>O15/H1</f>
        <v>14.385532264693794</v>
      </c>
    </row>
    <row r="16" spans="1:19" ht="15" customHeight="1" x14ac:dyDescent="0.2">
      <c r="A16" s="21" t="s">
        <v>321</v>
      </c>
      <c r="B16" s="10">
        <f t="shared" si="1"/>
        <v>42307</v>
      </c>
      <c r="C16" s="9">
        <v>11</v>
      </c>
      <c r="D16" s="9">
        <v>257</v>
      </c>
      <c r="E16" s="11" t="s">
        <v>221</v>
      </c>
      <c r="F16" s="150"/>
      <c r="G16" s="150"/>
      <c r="H16" s="150">
        <v>15649</v>
      </c>
      <c r="I16" s="150">
        <v>2200</v>
      </c>
      <c r="J16" s="151">
        <v>10000</v>
      </c>
      <c r="K16" s="152"/>
      <c r="L16" s="150">
        <v>4000</v>
      </c>
      <c r="M16" s="150"/>
      <c r="N16" s="150">
        <v>2000</v>
      </c>
      <c r="O16" s="153">
        <f t="shared" si="0"/>
        <v>33849</v>
      </c>
      <c r="P16" s="32">
        <f>O16/H1</f>
        <v>44.878883099319836</v>
      </c>
    </row>
    <row r="17" spans="1:17" ht="15" customHeight="1" x14ac:dyDescent="0.2">
      <c r="A17" s="21" t="s">
        <v>322</v>
      </c>
      <c r="B17" s="10">
        <f t="shared" si="1"/>
        <v>42308</v>
      </c>
      <c r="C17" s="9">
        <v>12</v>
      </c>
      <c r="D17" s="9">
        <v>258</v>
      </c>
      <c r="E17" s="11" t="s">
        <v>211</v>
      </c>
      <c r="F17" s="150"/>
      <c r="G17" s="150"/>
      <c r="H17" s="150">
        <v>9760</v>
      </c>
      <c r="I17" s="150">
        <v>7320</v>
      </c>
      <c r="J17" s="151"/>
      <c r="K17" s="152"/>
      <c r="L17" s="150"/>
      <c r="M17" s="150"/>
      <c r="N17" s="150"/>
      <c r="O17" s="153">
        <f t="shared" si="0"/>
        <v>17080</v>
      </c>
      <c r="P17" s="32">
        <f>O17/H1</f>
        <v>22.645612081195392</v>
      </c>
    </row>
    <row r="18" spans="1:17" ht="15" customHeight="1" x14ac:dyDescent="0.2">
      <c r="A18" s="21" t="s">
        <v>323</v>
      </c>
      <c r="B18" s="10">
        <f t="shared" si="1"/>
        <v>42309</v>
      </c>
      <c r="C18" s="9">
        <v>13</v>
      </c>
      <c r="D18" s="9">
        <v>259</v>
      </c>
      <c r="E18" s="11" t="s">
        <v>211</v>
      </c>
      <c r="F18" s="150"/>
      <c r="G18" s="150">
        <v>23000</v>
      </c>
      <c r="H18" s="150">
        <v>9869</v>
      </c>
      <c r="I18" s="150"/>
      <c r="J18" s="151"/>
      <c r="K18" s="152"/>
      <c r="L18" s="150"/>
      <c r="M18" s="150"/>
      <c r="N18" s="150"/>
      <c r="O18" s="153">
        <f t="shared" si="0"/>
        <v>32869</v>
      </c>
      <c r="P18" s="32">
        <f>O18/H1</f>
        <v>43.57954470121846</v>
      </c>
    </row>
    <row r="19" spans="1:17" ht="15" customHeight="1" x14ac:dyDescent="0.2">
      <c r="A19" s="21" t="s">
        <v>317</v>
      </c>
      <c r="B19" s="10">
        <f t="shared" si="1"/>
        <v>42310</v>
      </c>
      <c r="C19" s="9">
        <v>14</v>
      </c>
      <c r="D19" s="9">
        <v>260</v>
      </c>
      <c r="E19" s="11" t="s">
        <v>211</v>
      </c>
      <c r="F19" s="150"/>
      <c r="G19" s="150"/>
      <c r="H19" s="150">
        <v>11500</v>
      </c>
      <c r="I19" s="150">
        <v>5080</v>
      </c>
      <c r="J19" s="151"/>
      <c r="K19" s="152"/>
      <c r="L19" s="150">
        <v>700</v>
      </c>
      <c r="M19" s="150">
        <v>790</v>
      </c>
      <c r="N19" s="150"/>
      <c r="O19" s="153">
        <f t="shared" si="0"/>
        <v>18070</v>
      </c>
      <c r="P19" s="32">
        <f>O19/H1</f>
        <v>23.958209034379433</v>
      </c>
    </row>
    <row r="20" spans="1:17" ht="15" customHeight="1" x14ac:dyDescent="0.2">
      <c r="A20" s="21" t="s">
        <v>318</v>
      </c>
      <c r="B20" s="10">
        <f t="shared" si="1"/>
        <v>42311</v>
      </c>
      <c r="C20" s="9">
        <v>15</v>
      </c>
      <c r="D20" s="9">
        <v>261</v>
      </c>
      <c r="E20" s="11" t="s">
        <v>211</v>
      </c>
      <c r="F20" s="150"/>
      <c r="G20" s="150"/>
      <c r="H20" s="150">
        <v>26720</v>
      </c>
      <c r="I20" s="150">
        <v>3000</v>
      </c>
      <c r="J20" s="151">
        <v>10000</v>
      </c>
      <c r="K20" s="152"/>
      <c r="L20" s="150"/>
      <c r="M20" s="150"/>
      <c r="N20" s="150"/>
      <c r="O20" s="153">
        <f t="shared" si="0"/>
        <v>39720</v>
      </c>
      <c r="P20" s="32">
        <f>O20/H1</f>
        <v>52.662980788353686</v>
      </c>
    </row>
    <row r="21" spans="1:17" ht="15" customHeight="1" x14ac:dyDescent="0.2">
      <c r="A21" s="21" t="s">
        <v>319</v>
      </c>
      <c r="B21" s="10">
        <f t="shared" si="1"/>
        <v>42312</v>
      </c>
      <c r="C21" s="9">
        <v>16</v>
      </c>
      <c r="D21" s="9">
        <v>262</v>
      </c>
      <c r="E21" s="11" t="s">
        <v>211</v>
      </c>
      <c r="F21" s="150"/>
      <c r="G21" s="150"/>
      <c r="H21" s="150">
        <v>21660</v>
      </c>
      <c r="I21" s="150"/>
      <c r="J21" s="151"/>
      <c r="K21" s="152"/>
      <c r="L21" s="150"/>
      <c r="M21" s="150"/>
      <c r="N21" s="150"/>
      <c r="O21" s="153">
        <f t="shared" si="0"/>
        <v>21660</v>
      </c>
      <c r="P21" s="32">
        <f>O21/H1</f>
        <v>28.718030309056918</v>
      </c>
    </row>
    <row r="22" spans="1:17" ht="15" customHeight="1" x14ac:dyDescent="0.2">
      <c r="A22" s="21" t="s">
        <v>320</v>
      </c>
      <c r="B22" s="10">
        <f t="shared" si="1"/>
        <v>42313</v>
      </c>
      <c r="C22" s="9">
        <v>17</v>
      </c>
      <c r="D22" s="9">
        <v>263</v>
      </c>
      <c r="E22" s="11" t="s">
        <v>212</v>
      </c>
      <c r="F22" s="150"/>
      <c r="G22" s="150"/>
      <c r="H22" s="150">
        <v>16452</v>
      </c>
      <c r="I22" s="150">
        <v>4420</v>
      </c>
      <c r="J22" s="151">
        <v>60000</v>
      </c>
      <c r="K22" s="152"/>
      <c r="L22" s="150"/>
      <c r="M22" s="150"/>
      <c r="N22" s="150"/>
      <c r="O22" s="153">
        <f t="shared" si="0"/>
        <v>80872</v>
      </c>
      <c r="P22" s="32">
        <f>O22/H1</f>
        <v>107.2245866645453</v>
      </c>
      <c r="Q22" s="42"/>
    </row>
    <row r="23" spans="1:17" ht="15" customHeight="1" x14ac:dyDescent="0.2">
      <c r="A23" s="21" t="s">
        <v>321</v>
      </c>
      <c r="B23" s="10">
        <f t="shared" si="1"/>
        <v>42314</v>
      </c>
      <c r="C23" s="9">
        <v>18</v>
      </c>
      <c r="D23" s="9">
        <v>264</v>
      </c>
      <c r="E23" s="11" t="s">
        <v>177</v>
      </c>
      <c r="F23" s="150"/>
      <c r="G23" s="150"/>
      <c r="H23" s="150">
        <v>16620</v>
      </c>
      <c r="I23" s="150"/>
      <c r="J23" s="151"/>
      <c r="K23" s="152"/>
      <c r="L23" s="150"/>
      <c r="M23" s="150"/>
      <c r="N23" s="150"/>
      <c r="O23" s="153">
        <f t="shared" si="0"/>
        <v>16620</v>
      </c>
      <c r="P23" s="32">
        <f>O23/H1</f>
        <v>22.035718547392705</v>
      </c>
    </row>
    <row r="24" spans="1:17" ht="15" customHeight="1" x14ac:dyDescent="0.2">
      <c r="A24" s="21" t="s">
        <v>322</v>
      </c>
      <c r="B24" s="10">
        <f t="shared" si="1"/>
        <v>42315</v>
      </c>
      <c r="C24" s="9">
        <v>19</v>
      </c>
      <c r="D24" s="9">
        <v>265</v>
      </c>
      <c r="E24" s="11" t="s">
        <v>177</v>
      </c>
      <c r="F24" s="150"/>
      <c r="G24" s="150"/>
      <c r="H24" s="150">
        <v>18410</v>
      </c>
      <c r="I24" s="150">
        <v>51500</v>
      </c>
      <c r="J24" s="151"/>
      <c r="K24" s="152"/>
      <c r="L24" s="150">
        <v>1000</v>
      </c>
      <c r="M24" s="150"/>
      <c r="N24" s="150"/>
      <c r="O24" s="153">
        <f t="shared" si="0"/>
        <v>70910</v>
      </c>
      <c r="P24" s="32">
        <f>O24/H1</f>
        <v>94.016414091192345</v>
      </c>
    </row>
    <row r="25" spans="1:17" ht="15" customHeight="1" x14ac:dyDescent="0.2">
      <c r="A25" s="21" t="s">
        <v>323</v>
      </c>
      <c r="B25" s="10">
        <f t="shared" si="1"/>
        <v>42316</v>
      </c>
      <c r="C25" s="9">
        <v>20</v>
      </c>
      <c r="D25" s="9">
        <v>266</v>
      </c>
      <c r="E25" s="11" t="s">
        <v>177</v>
      </c>
      <c r="F25" s="150"/>
      <c r="G25" s="150"/>
      <c r="H25" s="150">
        <v>8800</v>
      </c>
      <c r="I25" s="150">
        <v>1600</v>
      </c>
      <c r="J25" s="151"/>
      <c r="K25" s="152"/>
      <c r="L25" s="150"/>
      <c r="M25" s="150"/>
      <c r="N25" s="150">
        <v>1000</v>
      </c>
      <c r="O25" s="153">
        <f t="shared" ref="O25" si="2">SUM(F25:N25)</f>
        <v>11400</v>
      </c>
      <c r="P25" s="32">
        <f>O25/H1</f>
        <v>15.114752794240482</v>
      </c>
    </row>
    <row r="26" spans="1:17" ht="15" customHeight="1" x14ac:dyDescent="0.2">
      <c r="A26" s="21" t="s">
        <v>317</v>
      </c>
      <c r="B26" s="10">
        <f t="shared" si="1"/>
        <v>42317</v>
      </c>
      <c r="C26" s="9">
        <v>21</v>
      </c>
      <c r="D26" s="9">
        <v>267</v>
      </c>
      <c r="E26" s="11" t="s">
        <v>177</v>
      </c>
      <c r="F26" s="150"/>
      <c r="G26" s="150">
        <v>48000</v>
      </c>
      <c r="H26" s="150">
        <v>42386</v>
      </c>
      <c r="I26" s="150"/>
      <c r="J26" s="151"/>
      <c r="K26" s="152"/>
      <c r="L26" s="150"/>
      <c r="M26" s="150"/>
      <c r="N26" s="150">
        <v>40500</v>
      </c>
      <c r="O26" s="153">
        <f t="shared" si="0"/>
        <v>130886</v>
      </c>
      <c r="P26" s="32">
        <f>O26/H1</f>
        <v>173.53592405499649</v>
      </c>
    </row>
    <row r="27" spans="1:17" ht="15" customHeight="1" x14ac:dyDescent="0.2">
      <c r="B27" s="10"/>
      <c r="E27" s="21" t="s">
        <v>26</v>
      </c>
      <c r="F27" s="154">
        <f t="shared" ref="F27:O27" si="3">SUM(F5:F26)</f>
        <v>0</v>
      </c>
      <c r="G27" s="154">
        <f t="shared" si="3"/>
        <v>103000</v>
      </c>
      <c r="H27" s="154">
        <f t="shared" si="3"/>
        <v>344796</v>
      </c>
      <c r="I27" s="154">
        <f t="shared" si="3"/>
        <v>132540</v>
      </c>
      <c r="J27" s="155">
        <f t="shared" si="3"/>
        <v>102000</v>
      </c>
      <c r="K27" s="156">
        <f t="shared" si="3"/>
        <v>36000</v>
      </c>
      <c r="L27" s="154">
        <f t="shared" si="3"/>
        <v>10500</v>
      </c>
      <c r="M27" s="154">
        <f t="shared" si="3"/>
        <v>2630</v>
      </c>
      <c r="N27" s="154">
        <f t="shared" si="3"/>
        <v>48700</v>
      </c>
      <c r="O27" s="154">
        <f t="shared" si="3"/>
        <v>780166</v>
      </c>
      <c r="P27" s="20"/>
      <c r="Q27" s="154"/>
    </row>
    <row r="28" spans="1:17" ht="15" customHeight="1" x14ac:dyDescent="0.2">
      <c r="B28" s="4"/>
      <c r="C28" s="4"/>
      <c r="D28" s="4"/>
      <c r="E28" s="25" t="s">
        <v>25</v>
      </c>
      <c r="F28" s="30">
        <f>F27/H1</f>
        <v>0</v>
      </c>
      <c r="G28" s="30">
        <f>G27/H1</f>
        <v>136.56311735147102</v>
      </c>
      <c r="H28" s="30">
        <f>H27/H1</f>
        <v>457.14967582832821</v>
      </c>
      <c r="I28" s="30">
        <f>I27/H1</f>
        <v>175.72888906566962</v>
      </c>
      <c r="J28" s="37">
        <f>J27/H1</f>
        <v>135.23726184320432</v>
      </c>
      <c r="K28" s="38">
        <f>K27/H1</f>
        <v>47.730798297601524</v>
      </c>
      <c r="L28" s="30">
        <f>L27/H1</f>
        <v>13.921482836800445</v>
      </c>
      <c r="M28" s="30">
        <f>M27/H1</f>
        <v>3.486999986741445</v>
      </c>
      <c r="N28" s="30">
        <f>N27/H1</f>
        <v>64.569163252588737</v>
      </c>
      <c r="O28" s="3"/>
      <c r="P28" s="20"/>
      <c r="Q28" s="154"/>
    </row>
    <row r="29" spans="1:17" ht="15" customHeight="1" x14ac:dyDescent="0.2">
      <c r="E29" s="28" t="s">
        <v>27</v>
      </c>
      <c r="F29" s="31">
        <f>F28/C26</f>
        <v>0</v>
      </c>
      <c r="G29" s="31">
        <f>G28/C26</f>
        <v>6.5030055881652871</v>
      </c>
      <c r="H29" s="31">
        <f>H28/C26</f>
        <v>21.769032182301345</v>
      </c>
      <c r="I29" s="31">
        <f>I28/C26</f>
        <v>8.3680423364604586</v>
      </c>
      <c r="J29" s="322">
        <f>(J28+K28)/C26</f>
        <v>8.7127647686098015</v>
      </c>
      <c r="K29" s="323"/>
      <c r="L29" s="31">
        <f>L28/C26</f>
        <v>0.66292775413335447</v>
      </c>
      <c r="M29" s="31">
        <f>M28/C26</f>
        <v>0.16604761841625928</v>
      </c>
      <c r="N29" s="31">
        <f>N28/C26</f>
        <v>3.0747220596470828</v>
      </c>
      <c r="O29" s="3"/>
      <c r="P29" s="23"/>
      <c r="Q29" s="148"/>
    </row>
    <row r="30" spans="1:17" ht="15" customHeight="1" x14ac:dyDescent="0.2">
      <c r="E30" s="24" t="s">
        <v>38</v>
      </c>
      <c r="F30" s="41">
        <f>SUM(F28:N28)</f>
        <v>1034.3873884624054</v>
      </c>
      <c r="J30" s="319">
        <f>J28+K28</f>
        <v>182.96806014080585</v>
      </c>
      <c r="K30" s="320"/>
    </row>
    <row r="31" spans="1:17" ht="15" customHeight="1" x14ac:dyDescent="0.2">
      <c r="E31" s="24" t="s">
        <v>39</v>
      </c>
      <c r="F31" s="44">
        <f>F30/C26</f>
        <v>49.256542307733589</v>
      </c>
      <c r="G31" s="29"/>
    </row>
    <row r="32" spans="1:1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</sheetData>
  <sheetProtection insertColumns="0" insertRows="0" deleteColumns="0" deleteRows="0"/>
  <mergeCells count="11">
    <mergeCell ref="C3:C4"/>
    <mergeCell ref="E3:E4"/>
    <mergeCell ref="J3:K3"/>
    <mergeCell ref="B1:C1"/>
    <mergeCell ref="A3:B4"/>
    <mergeCell ref="D3:D4"/>
    <mergeCell ref="J30:K30"/>
    <mergeCell ref="O3:O4"/>
    <mergeCell ref="P3:P4"/>
    <mergeCell ref="Q3:Q4"/>
    <mergeCell ref="J29:K29"/>
  </mergeCells>
  <pageMargins left="0.7" right="0.7" top="0.75" bottom="0.75" header="0.3" footer="0.3"/>
  <pageSetup paperSize="9" orientation="portrait" horizontalDpi="4294967292" verticalDpi="4294967292"/>
  <ignoredErrors>
    <ignoredError sqref="F27:O27 F5:O5 F9 F6:G6 I6:K6 O6 F7:G7 L7:M7 F11:G12 F10 J10:K10 F26 I26:M26 F14:G17 F13:G13 J13:M13 I7 O7 I8:O8 I12:L12 I18:O18 I9 K9:O9 F8 J11:O11 M10:O10 N12:O12 J14:M14 O13 O14 J15:O15 K16 M16 O16 J17:O17 F19:G24 F18 I21:O21 J19:K19 N19:O19 K20:O20 I23:O23 K22:O22 J24:K24 M24:O24 O26" emptyCellReference="1"/>
    <ignoredError sqref="K29" evalError="1"/>
    <ignoredError sqref="B6:B24 B25:B26" unlockedFormula="1"/>
    <ignoredError sqref="O25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80"/>
  <sheetViews>
    <sheetView zoomScale="150" zoomScaleNormal="150" zoomScalePageLayoutView="150" workbookViewId="0">
      <selection activeCell="D1"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268</v>
      </c>
      <c r="F1" s="13" t="s">
        <v>9</v>
      </c>
      <c r="G1" s="13" t="s">
        <v>10</v>
      </c>
      <c r="H1" s="157">
        <v>119.31</v>
      </c>
      <c r="I1" s="14" t="s">
        <v>213</v>
      </c>
      <c r="J1" s="46"/>
      <c r="K1" s="5"/>
      <c r="L1" s="5"/>
      <c r="M1" s="5"/>
      <c r="N1" s="5"/>
      <c r="O1" s="5"/>
      <c r="P1" s="6"/>
      <c r="Q1" s="6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9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9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9" ht="15" customHeight="1" x14ac:dyDescent="0.2">
      <c r="A5" s="21" t="s">
        <v>318</v>
      </c>
      <c r="B5" s="8">
        <v>42318</v>
      </c>
      <c r="C5" s="9">
        <v>1</v>
      </c>
      <c r="D5" s="9">
        <v>268</v>
      </c>
      <c r="E5" s="11" t="s">
        <v>226</v>
      </c>
      <c r="F5" s="158"/>
      <c r="G5" s="158"/>
      <c r="H5" s="158">
        <v>140</v>
      </c>
      <c r="I5" s="158">
        <v>3000</v>
      </c>
      <c r="J5" s="159"/>
      <c r="K5" s="160"/>
      <c r="L5" s="158"/>
      <c r="M5" s="158"/>
      <c r="N5" s="158"/>
      <c r="O5" s="161">
        <f t="shared" ref="O5:O15" si="0">SUM(F5:N5)</f>
        <v>3140</v>
      </c>
      <c r="P5" s="32">
        <f>O5/H1</f>
        <v>26.317995138714274</v>
      </c>
      <c r="Q5" s="42"/>
      <c r="R5" s="27"/>
    </row>
    <row r="6" spans="1:19" ht="15" customHeight="1" x14ac:dyDescent="0.2">
      <c r="A6" s="21" t="s">
        <v>319</v>
      </c>
      <c r="B6" s="10">
        <f>B5+1</f>
        <v>42319</v>
      </c>
      <c r="C6" s="9">
        <v>2</v>
      </c>
      <c r="D6" s="9">
        <v>269</v>
      </c>
      <c r="E6" s="11" t="s">
        <v>223</v>
      </c>
      <c r="F6" s="158"/>
      <c r="G6" s="158"/>
      <c r="H6" s="158"/>
      <c r="I6" s="158"/>
      <c r="J6" s="159"/>
      <c r="K6" s="160"/>
      <c r="L6" s="158"/>
      <c r="M6" s="158"/>
      <c r="N6" s="158"/>
      <c r="O6" s="161">
        <f t="shared" si="0"/>
        <v>0</v>
      </c>
      <c r="P6" s="32">
        <f>O6/H1</f>
        <v>0</v>
      </c>
      <c r="R6" s="27"/>
    </row>
    <row r="7" spans="1:19" ht="15" customHeight="1" x14ac:dyDescent="0.2">
      <c r="A7" s="21" t="s">
        <v>320</v>
      </c>
      <c r="B7" s="10">
        <f t="shared" ref="B7:B13" si="1">B6+1</f>
        <v>42320</v>
      </c>
      <c r="C7" s="9">
        <v>3</v>
      </c>
      <c r="D7" s="9">
        <v>270</v>
      </c>
      <c r="E7" s="11" t="s">
        <v>223</v>
      </c>
      <c r="F7" s="158"/>
      <c r="G7" s="158"/>
      <c r="H7" s="158">
        <v>1302</v>
      </c>
      <c r="I7" s="158"/>
      <c r="J7" s="159"/>
      <c r="K7" s="160"/>
      <c r="L7" s="158"/>
      <c r="M7" s="158"/>
      <c r="N7" s="158"/>
      <c r="O7" s="161">
        <f t="shared" si="0"/>
        <v>1302</v>
      </c>
      <c r="P7" s="32">
        <f>O7/H1</f>
        <v>10.912748302740759</v>
      </c>
      <c r="R7" s="27"/>
    </row>
    <row r="8" spans="1:19" ht="15" customHeight="1" x14ac:dyDescent="0.2">
      <c r="A8" s="21" t="s">
        <v>321</v>
      </c>
      <c r="B8" s="10">
        <f t="shared" si="1"/>
        <v>42321</v>
      </c>
      <c r="C8" s="9">
        <v>4</v>
      </c>
      <c r="D8" s="9">
        <v>271</v>
      </c>
      <c r="E8" s="11" t="s">
        <v>223</v>
      </c>
      <c r="F8" s="158"/>
      <c r="G8" s="158"/>
      <c r="H8" s="158">
        <v>1277</v>
      </c>
      <c r="I8" s="158"/>
      <c r="J8" s="159">
        <v>7400</v>
      </c>
      <c r="K8" s="160"/>
      <c r="L8" s="158"/>
      <c r="M8" s="158"/>
      <c r="N8" s="158"/>
      <c r="O8" s="161">
        <f t="shared" si="0"/>
        <v>8677</v>
      </c>
      <c r="P8" s="32">
        <f>O8/H1</f>
        <v>72.726510770262337</v>
      </c>
      <c r="R8" s="27"/>
    </row>
    <row r="9" spans="1:19" ht="15" customHeight="1" x14ac:dyDescent="0.2">
      <c r="A9" s="21" t="s">
        <v>322</v>
      </c>
      <c r="B9" s="10">
        <f t="shared" si="1"/>
        <v>42322</v>
      </c>
      <c r="C9" s="9">
        <v>5</v>
      </c>
      <c r="D9" s="9">
        <v>272</v>
      </c>
      <c r="E9" s="11" t="s">
        <v>227</v>
      </c>
      <c r="F9" s="158"/>
      <c r="G9" s="158"/>
      <c r="H9" s="158"/>
      <c r="I9" s="158">
        <v>1900</v>
      </c>
      <c r="J9" s="159"/>
      <c r="K9" s="160"/>
      <c r="L9" s="158"/>
      <c r="M9" s="158"/>
      <c r="N9" s="158"/>
      <c r="O9" s="161">
        <f t="shared" si="0"/>
        <v>1900</v>
      </c>
      <c r="P9" s="32">
        <f>O9/H1</f>
        <v>15.924901517056407</v>
      </c>
      <c r="R9" s="27"/>
    </row>
    <row r="10" spans="1:19" ht="15" customHeight="1" x14ac:dyDescent="0.2">
      <c r="A10" s="21" t="s">
        <v>323</v>
      </c>
      <c r="B10" s="10">
        <f t="shared" si="1"/>
        <v>42323</v>
      </c>
      <c r="C10" s="9">
        <v>6</v>
      </c>
      <c r="D10" s="9">
        <v>273</v>
      </c>
      <c r="E10" s="11" t="s">
        <v>225</v>
      </c>
      <c r="F10" s="158"/>
      <c r="G10" s="158"/>
      <c r="H10" s="158">
        <v>2305</v>
      </c>
      <c r="I10" s="158"/>
      <c r="J10" s="159"/>
      <c r="K10" s="160"/>
      <c r="L10" s="158"/>
      <c r="M10" s="158"/>
      <c r="N10" s="158"/>
      <c r="O10" s="161">
        <f t="shared" si="0"/>
        <v>2305</v>
      </c>
      <c r="P10" s="32">
        <f>O10/H1</f>
        <v>19.319419998323696</v>
      </c>
      <c r="R10" s="27"/>
      <c r="S10" s="27"/>
    </row>
    <row r="11" spans="1:19" ht="15" customHeight="1" x14ac:dyDescent="0.2">
      <c r="A11" s="21" t="s">
        <v>317</v>
      </c>
      <c r="B11" s="10">
        <f t="shared" si="1"/>
        <v>42324</v>
      </c>
      <c r="C11" s="9">
        <v>7</v>
      </c>
      <c r="D11" s="9">
        <v>274</v>
      </c>
      <c r="E11" s="11" t="s">
        <v>228</v>
      </c>
      <c r="F11" s="158"/>
      <c r="G11" s="158"/>
      <c r="H11" s="158">
        <v>445</v>
      </c>
      <c r="I11" s="158">
        <v>73248</v>
      </c>
      <c r="J11" s="159"/>
      <c r="K11" s="160"/>
      <c r="L11" s="158"/>
      <c r="M11" s="158"/>
      <c r="N11" s="158"/>
      <c r="O11" s="161">
        <f t="shared" si="0"/>
        <v>73693</v>
      </c>
      <c r="P11" s="32">
        <f>O11/H1</f>
        <v>617.65987762970417</v>
      </c>
      <c r="Q11" s="27"/>
    </row>
    <row r="12" spans="1:19" ht="15" customHeight="1" x14ac:dyDescent="0.2">
      <c r="A12" s="21" t="s">
        <v>318</v>
      </c>
      <c r="B12" s="10">
        <f t="shared" si="1"/>
        <v>42325</v>
      </c>
      <c r="C12" s="9">
        <v>8</v>
      </c>
      <c r="D12" s="9">
        <v>275</v>
      </c>
      <c r="E12" s="11" t="s">
        <v>280</v>
      </c>
      <c r="F12" s="158"/>
      <c r="G12" s="158"/>
      <c r="H12" s="158"/>
      <c r="I12" s="158"/>
      <c r="J12" s="159"/>
      <c r="K12" s="160"/>
      <c r="L12" s="158"/>
      <c r="M12" s="158"/>
      <c r="N12" s="158"/>
      <c r="O12" s="161">
        <f t="shared" si="0"/>
        <v>0</v>
      </c>
      <c r="P12" s="32">
        <f>O12/H1</f>
        <v>0</v>
      </c>
      <c r="R12" s="27"/>
      <c r="S12" s="27"/>
    </row>
    <row r="13" spans="1:19" ht="15" customHeight="1" x14ac:dyDescent="0.2">
      <c r="A13" s="21" t="s">
        <v>319</v>
      </c>
      <c r="B13" s="10">
        <f t="shared" si="1"/>
        <v>42326</v>
      </c>
      <c r="C13" s="9">
        <v>9</v>
      </c>
      <c r="D13" s="9">
        <v>276</v>
      </c>
      <c r="E13" s="11" t="s">
        <v>229</v>
      </c>
      <c r="F13" s="158"/>
      <c r="G13" s="158"/>
      <c r="H13" s="158">
        <v>1320</v>
      </c>
      <c r="I13" s="158"/>
      <c r="J13" s="159"/>
      <c r="K13" s="160"/>
      <c r="L13" s="158"/>
      <c r="M13" s="158"/>
      <c r="N13" s="158"/>
      <c r="O13" s="161">
        <f t="shared" si="0"/>
        <v>1320</v>
      </c>
      <c r="P13" s="32">
        <f>O13/H1</f>
        <v>11.063615790797083</v>
      </c>
      <c r="Q13" s="42"/>
    </row>
    <row r="14" spans="1:19" ht="15" customHeight="1" x14ac:dyDescent="0.2">
      <c r="A14" s="21" t="s">
        <v>320</v>
      </c>
      <c r="B14" s="10">
        <f>B13+1</f>
        <v>42327</v>
      </c>
      <c r="C14" s="9">
        <v>10</v>
      </c>
      <c r="D14" s="9">
        <v>277</v>
      </c>
      <c r="E14" s="11" t="s">
        <v>230</v>
      </c>
      <c r="F14" s="158"/>
      <c r="G14" s="158"/>
      <c r="H14" s="158">
        <v>1992</v>
      </c>
      <c r="I14" s="158"/>
      <c r="J14" s="159"/>
      <c r="K14" s="160"/>
      <c r="L14" s="158"/>
      <c r="M14" s="158"/>
      <c r="N14" s="158"/>
      <c r="O14" s="161">
        <f t="shared" si="0"/>
        <v>1992</v>
      </c>
      <c r="P14" s="32">
        <f>O14/H1</f>
        <v>16.696002011566506</v>
      </c>
    </row>
    <row r="15" spans="1:19" ht="15" customHeight="1" x14ac:dyDescent="0.2">
      <c r="A15" s="21" t="s">
        <v>321</v>
      </c>
      <c r="B15" s="10">
        <f>B14+1</f>
        <v>42328</v>
      </c>
      <c r="C15" s="9">
        <v>11</v>
      </c>
      <c r="D15" s="9">
        <v>278</v>
      </c>
      <c r="E15" s="11" t="s">
        <v>225</v>
      </c>
      <c r="F15" s="158"/>
      <c r="G15" s="158"/>
      <c r="H15" s="158"/>
      <c r="I15" s="158"/>
      <c r="J15" s="159"/>
      <c r="K15" s="160"/>
      <c r="L15" s="158"/>
      <c r="M15" s="158"/>
      <c r="N15" s="158"/>
      <c r="O15" s="161">
        <f t="shared" si="0"/>
        <v>0</v>
      </c>
      <c r="P15" s="32">
        <f>O15/H1</f>
        <v>0</v>
      </c>
    </row>
    <row r="16" spans="1:19" ht="15" customHeight="1" x14ac:dyDescent="0.2">
      <c r="B16" s="10"/>
      <c r="E16" s="21" t="s">
        <v>26</v>
      </c>
      <c r="F16" s="162">
        <f t="shared" ref="F16:O16" si="2">SUM(F5:F15)</f>
        <v>0</v>
      </c>
      <c r="G16" s="162">
        <f t="shared" si="2"/>
        <v>0</v>
      </c>
      <c r="H16" s="162">
        <f t="shared" si="2"/>
        <v>8781</v>
      </c>
      <c r="I16" s="162">
        <f t="shared" si="2"/>
        <v>78148</v>
      </c>
      <c r="J16" s="163">
        <f t="shared" si="2"/>
        <v>7400</v>
      </c>
      <c r="K16" s="164">
        <f t="shared" si="2"/>
        <v>0</v>
      </c>
      <c r="L16" s="162">
        <f t="shared" si="2"/>
        <v>0</v>
      </c>
      <c r="M16" s="162">
        <f t="shared" si="2"/>
        <v>0</v>
      </c>
      <c r="N16" s="162">
        <f t="shared" si="2"/>
        <v>0</v>
      </c>
      <c r="O16" s="162">
        <f t="shared" si="2"/>
        <v>94329</v>
      </c>
      <c r="P16" s="20"/>
      <c r="Q16" s="162"/>
    </row>
    <row r="17" spans="2:19" ht="15" customHeight="1" x14ac:dyDescent="0.2">
      <c r="B17" s="4"/>
      <c r="C17" s="4"/>
      <c r="D17" s="4"/>
      <c r="E17" s="25" t="s">
        <v>25</v>
      </c>
      <c r="F17" s="30">
        <f>F16/H1</f>
        <v>0</v>
      </c>
      <c r="G17" s="30">
        <f>G16/H1</f>
        <v>0</v>
      </c>
      <c r="H17" s="30">
        <f>H16/H1</f>
        <v>73.598189590143321</v>
      </c>
      <c r="I17" s="30">
        <f>I16/H1</f>
        <v>654.99958092364432</v>
      </c>
      <c r="J17" s="37">
        <f>J16/H1</f>
        <v>62.023300645377589</v>
      </c>
      <c r="K17" s="38">
        <f>K16/H1</f>
        <v>0</v>
      </c>
      <c r="L17" s="30">
        <f>L16/H1</f>
        <v>0</v>
      </c>
      <c r="M17" s="30">
        <f>M16/H1</f>
        <v>0</v>
      </c>
      <c r="N17" s="30">
        <f>N16/H1</f>
        <v>0</v>
      </c>
      <c r="O17" s="3"/>
      <c r="P17" s="20"/>
      <c r="Q17" s="162"/>
    </row>
    <row r="18" spans="2:19" ht="15" customHeight="1" x14ac:dyDescent="0.2">
      <c r="E18" s="28" t="s">
        <v>27</v>
      </c>
      <c r="F18" s="31">
        <f>F17/C15</f>
        <v>0</v>
      </c>
      <c r="G18" s="31">
        <f>G17/C15</f>
        <v>0</v>
      </c>
      <c r="H18" s="31">
        <f>H17/C15</f>
        <v>6.6907445081948476</v>
      </c>
      <c r="I18" s="31">
        <f>I17/C15</f>
        <v>59.545416447604026</v>
      </c>
      <c r="J18" s="322">
        <f>(J17+K17)/C15</f>
        <v>5.6384818768525085</v>
      </c>
      <c r="K18" s="323"/>
      <c r="L18" s="31">
        <f>L17/C15</f>
        <v>0</v>
      </c>
      <c r="M18" s="31">
        <f>M17/C15</f>
        <v>0</v>
      </c>
      <c r="N18" s="31">
        <f>N17/C15</f>
        <v>0</v>
      </c>
      <c r="O18" s="3"/>
      <c r="P18" s="23"/>
      <c r="Q18" s="3"/>
    </row>
    <row r="19" spans="2:19" s="2" customFormat="1" ht="15" customHeight="1" x14ac:dyDescent="0.2">
      <c r="B19" s="21"/>
      <c r="C19" s="21"/>
      <c r="D19" s="21"/>
      <c r="E19" s="24" t="s">
        <v>38</v>
      </c>
      <c r="F19" s="41">
        <f>SUM(F17:N17)</f>
        <v>790.62107115916524</v>
      </c>
      <c r="J19" s="319">
        <f>J17+K17</f>
        <v>62.023300645377589</v>
      </c>
      <c r="K19" s="320"/>
      <c r="P19" s="21"/>
      <c r="Q19" s="21"/>
      <c r="R19" s="21"/>
      <c r="S19" s="21"/>
    </row>
    <row r="20" spans="2:19" s="2" customFormat="1" ht="15" customHeight="1" x14ac:dyDescent="0.2">
      <c r="B20" s="21"/>
      <c r="C20" s="21"/>
      <c r="D20" s="21"/>
      <c r="E20" s="24" t="s">
        <v>39</v>
      </c>
      <c r="F20" s="43">
        <f>F19/C15</f>
        <v>71.874642832651389</v>
      </c>
      <c r="G20" s="29"/>
      <c r="P20" s="21"/>
      <c r="Q20" s="21"/>
      <c r="R20" s="21"/>
      <c r="S20" s="21"/>
    </row>
    <row r="21" spans="2:19" s="2" customFormat="1" ht="15" customHeight="1" x14ac:dyDescent="0.2">
      <c r="B21" s="21"/>
      <c r="C21" s="21"/>
      <c r="D21" s="21"/>
      <c r="E21" s="21"/>
      <c r="P21" s="21"/>
      <c r="Q21" s="21"/>
      <c r="R21" s="21"/>
      <c r="S21" s="21"/>
    </row>
    <row r="22" spans="2:19" s="2" customFormat="1" ht="15" customHeight="1" x14ac:dyDescent="0.2">
      <c r="B22" s="21"/>
      <c r="C22" s="21"/>
      <c r="D22" s="21"/>
      <c r="E22" s="21"/>
      <c r="P22" s="21"/>
      <c r="Q22" s="21"/>
      <c r="R22" s="21"/>
      <c r="S22" s="21"/>
    </row>
    <row r="23" spans="2:19" s="2" customFormat="1" ht="15" customHeight="1" x14ac:dyDescent="0.2">
      <c r="B23" s="21"/>
      <c r="C23" s="21"/>
      <c r="D23" s="21"/>
      <c r="E23" s="21"/>
      <c r="P23" s="21"/>
      <c r="Q23" s="21"/>
      <c r="R23" s="21"/>
      <c r="S23" s="21"/>
    </row>
    <row r="24" spans="2:19" s="2" customFormat="1" ht="15" customHeight="1" x14ac:dyDescent="0.2">
      <c r="B24" s="21"/>
      <c r="C24" s="21"/>
      <c r="D24" s="21"/>
      <c r="E24" s="21"/>
      <c r="P24" s="21"/>
      <c r="Q24" s="21"/>
      <c r="R24" s="21"/>
      <c r="S24" s="21"/>
    </row>
    <row r="25" spans="2:19" s="2" customFormat="1" ht="15" customHeight="1" x14ac:dyDescent="0.2">
      <c r="B25" s="21"/>
      <c r="C25" s="21"/>
      <c r="D25" s="21"/>
      <c r="E25" s="21"/>
      <c r="P25" s="21"/>
      <c r="Q25" s="21"/>
      <c r="R25" s="21"/>
      <c r="S25" s="21"/>
    </row>
    <row r="26" spans="2:19" s="2" customFormat="1" ht="15" customHeight="1" x14ac:dyDescent="0.2">
      <c r="B26" s="21"/>
      <c r="C26" s="21"/>
      <c r="D26" s="21"/>
      <c r="E26" s="21"/>
      <c r="P26" s="21"/>
      <c r="Q26" s="21"/>
      <c r="R26" s="21"/>
      <c r="S26" s="21"/>
    </row>
    <row r="27" spans="2:19" s="2" customFormat="1" ht="15" customHeight="1" x14ac:dyDescent="0.2">
      <c r="B27" s="21"/>
      <c r="C27" s="21"/>
      <c r="D27" s="21"/>
      <c r="E27" s="21"/>
      <c r="P27" s="21"/>
      <c r="Q27" s="21"/>
      <c r="R27" s="21"/>
      <c r="S27" s="21"/>
    </row>
    <row r="28" spans="2:19" s="2" customFormat="1" ht="15" customHeight="1" x14ac:dyDescent="0.2">
      <c r="B28" s="21"/>
      <c r="C28" s="21"/>
      <c r="D28" s="21"/>
      <c r="E28" s="21"/>
      <c r="P28" s="21"/>
      <c r="Q28" s="21"/>
      <c r="R28" s="21"/>
      <c r="S28" s="21"/>
    </row>
    <row r="29" spans="2:19" s="2" customFormat="1" ht="15" customHeight="1" x14ac:dyDescent="0.2">
      <c r="B29" s="21"/>
      <c r="C29" s="21"/>
      <c r="D29" s="21"/>
      <c r="E29" s="21"/>
      <c r="P29" s="21"/>
      <c r="Q29" s="21"/>
      <c r="R29" s="21"/>
      <c r="S29" s="21"/>
    </row>
    <row r="30" spans="2:19" s="2" customFormat="1" ht="15" customHeight="1" x14ac:dyDescent="0.2">
      <c r="B30" s="21"/>
      <c r="C30" s="21"/>
      <c r="D30" s="21"/>
      <c r="E30" s="21"/>
      <c r="P30" s="21"/>
      <c r="Q30" s="21"/>
      <c r="R30" s="21"/>
      <c r="S30" s="21"/>
    </row>
    <row r="31" spans="2:19" s="2" customFormat="1" ht="15" customHeight="1" x14ac:dyDescent="0.2">
      <c r="B31" s="21"/>
      <c r="C31" s="21"/>
      <c r="D31" s="21"/>
      <c r="E31" s="21"/>
      <c r="P31" s="21"/>
      <c r="Q31" s="21"/>
      <c r="R31" s="21"/>
      <c r="S31" s="21"/>
    </row>
    <row r="32" spans="2:19" s="2" customFormat="1" ht="15" customHeight="1" x14ac:dyDescent="0.2">
      <c r="B32" s="21"/>
      <c r="C32" s="21"/>
      <c r="D32" s="21"/>
      <c r="E32" s="21"/>
      <c r="P32" s="21"/>
      <c r="Q32" s="21"/>
      <c r="R32" s="21"/>
      <c r="S32" s="21"/>
    </row>
    <row r="33" spans="2:19" s="2" customFormat="1" ht="15" customHeight="1" x14ac:dyDescent="0.2">
      <c r="B33" s="21"/>
      <c r="C33" s="21"/>
      <c r="D33" s="21"/>
      <c r="E33" s="21"/>
      <c r="P33" s="21"/>
      <c r="Q33" s="21"/>
      <c r="R33" s="21"/>
      <c r="S33" s="21"/>
    </row>
    <row r="34" spans="2:19" s="2" customFormat="1" ht="15" customHeight="1" x14ac:dyDescent="0.2">
      <c r="B34" s="21"/>
      <c r="C34" s="21"/>
      <c r="D34" s="21"/>
      <c r="E34" s="21"/>
      <c r="P34" s="21"/>
      <c r="Q34" s="21"/>
      <c r="R34" s="21"/>
      <c r="S34" s="21"/>
    </row>
    <row r="35" spans="2:19" ht="15" customHeight="1" x14ac:dyDescent="0.2"/>
    <row r="36" spans="2:19" ht="15" customHeight="1" x14ac:dyDescent="0.2"/>
    <row r="37" spans="2:19" ht="15" customHeight="1" x14ac:dyDescent="0.2"/>
    <row r="38" spans="2:19" ht="15" customHeight="1" x14ac:dyDescent="0.2"/>
    <row r="39" spans="2:19" ht="15" customHeight="1" x14ac:dyDescent="0.2"/>
    <row r="40" spans="2:19" ht="15" customHeight="1" x14ac:dyDescent="0.2"/>
    <row r="41" spans="2:19" ht="15" customHeight="1" x14ac:dyDescent="0.2"/>
    <row r="42" spans="2:19" ht="15" customHeight="1" x14ac:dyDescent="0.2"/>
    <row r="43" spans="2:19" ht="15" customHeight="1" x14ac:dyDescent="0.2"/>
    <row r="44" spans="2:19" ht="15" customHeight="1" x14ac:dyDescent="0.2"/>
    <row r="45" spans="2:19" ht="15" customHeight="1" x14ac:dyDescent="0.2"/>
    <row r="46" spans="2:19" ht="15" customHeight="1" x14ac:dyDescent="0.2"/>
    <row r="47" spans="2:19" ht="15" customHeight="1" x14ac:dyDescent="0.2"/>
    <row r="48" spans="2:19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</sheetData>
  <sheetProtection insertColumns="0" insertRows="0" deleteColumns="0" deleteRows="0"/>
  <mergeCells count="11">
    <mergeCell ref="O3:O4"/>
    <mergeCell ref="P3:P4"/>
    <mergeCell ref="Q3:Q4"/>
    <mergeCell ref="B1:C1"/>
    <mergeCell ref="A3:B4"/>
    <mergeCell ref="D3:D4"/>
    <mergeCell ref="J18:K18"/>
    <mergeCell ref="J19:K19"/>
    <mergeCell ref="C3:C4"/>
    <mergeCell ref="E3:E4"/>
    <mergeCell ref="J3:K3"/>
  </mergeCells>
  <pageMargins left="0.7" right="0.7" top="0.75" bottom="0.75" header="0.3" footer="0.3"/>
  <pageSetup paperSize="9" orientation="portrait" horizontalDpi="4294967292" verticalDpi="4294967292"/>
  <ignoredErrors>
    <ignoredError sqref="B6:B13 B14:B15" unlockedFormula="1"/>
    <ignoredError sqref="F19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28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16406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269</v>
      </c>
      <c r="F1" s="13" t="s">
        <v>9</v>
      </c>
      <c r="G1" s="13" t="s">
        <v>10</v>
      </c>
      <c r="H1" s="188">
        <v>1.58</v>
      </c>
      <c r="I1" s="14" t="s">
        <v>252</v>
      </c>
      <c r="J1" s="46"/>
      <c r="K1" s="5"/>
      <c r="L1" s="5"/>
      <c r="M1" s="5"/>
      <c r="N1" s="5"/>
      <c r="O1" s="5"/>
      <c r="P1" s="6"/>
      <c r="Q1" s="6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9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9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9" ht="15" customHeight="1" x14ac:dyDescent="0.2">
      <c r="A5" s="21" t="s">
        <v>322</v>
      </c>
      <c r="B5" s="8">
        <v>42329</v>
      </c>
      <c r="C5" s="9">
        <v>1</v>
      </c>
      <c r="D5" s="9">
        <v>279</v>
      </c>
      <c r="E5" s="11" t="s">
        <v>171</v>
      </c>
      <c r="F5" s="189"/>
      <c r="G5" s="189"/>
      <c r="H5" s="189">
        <v>45.8</v>
      </c>
      <c r="I5" s="189">
        <v>10</v>
      </c>
      <c r="J5" s="190"/>
      <c r="K5" s="191"/>
      <c r="L5" s="189"/>
      <c r="M5" s="189"/>
      <c r="N5" s="189"/>
      <c r="O5" s="192">
        <f t="shared" ref="O5:O62" si="0">SUM(F5:N5)</f>
        <v>55.8</v>
      </c>
      <c r="P5" s="32">
        <f>O5/H1</f>
        <v>35.316455696202532</v>
      </c>
      <c r="Q5" s="42"/>
      <c r="R5" s="27"/>
    </row>
    <row r="6" spans="1:19" ht="15" customHeight="1" x14ac:dyDescent="0.2">
      <c r="A6" s="21" t="s">
        <v>323</v>
      </c>
      <c r="B6" s="10">
        <f>B5+1</f>
        <v>42330</v>
      </c>
      <c r="C6" s="9">
        <v>2</v>
      </c>
      <c r="D6" s="9">
        <v>280</v>
      </c>
      <c r="E6" s="11" t="s">
        <v>171</v>
      </c>
      <c r="F6" s="189"/>
      <c r="G6" s="189"/>
      <c r="H6" s="189"/>
      <c r="I6" s="189"/>
      <c r="J6" s="190"/>
      <c r="K6" s="191"/>
      <c r="L6" s="189"/>
      <c r="M6" s="189"/>
      <c r="N6" s="189"/>
      <c r="O6" s="192">
        <f t="shared" si="0"/>
        <v>0</v>
      </c>
      <c r="P6" s="32">
        <f>O6/H1</f>
        <v>0</v>
      </c>
      <c r="Q6" s="42"/>
      <c r="R6" s="27"/>
    </row>
    <row r="7" spans="1:19" ht="15" customHeight="1" x14ac:dyDescent="0.2">
      <c r="A7" s="21" t="s">
        <v>317</v>
      </c>
      <c r="B7" s="10">
        <f t="shared" ref="B7:B63" si="1">B6+1</f>
        <v>42331</v>
      </c>
      <c r="C7" s="9">
        <v>3</v>
      </c>
      <c r="D7" s="9">
        <v>281</v>
      </c>
      <c r="E7" s="11" t="s">
        <v>171</v>
      </c>
      <c r="F7" s="189"/>
      <c r="G7" s="189"/>
      <c r="H7" s="189">
        <v>14.38</v>
      </c>
      <c r="I7" s="189">
        <v>26</v>
      </c>
      <c r="J7" s="190">
        <v>56</v>
      </c>
      <c r="K7" s="191"/>
      <c r="L7" s="189">
        <v>12</v>
      </c>
      <c r="M7" s="189"/>
      <c r="N7" s="189">
        <v>59.9</v>
      </c>
      <c r="O7" s="192">
        <f t="shared" si="0"/>
        <v>168.28</v>
      </c>
      <c r="P7" s="32">
        <f>O7/H1</f>
        <v>106.50632911392405</v>
      </c>
      <c r="R7" s="27"/>
    </row>
    <row r="8" spans="1:19" ht="15" customHeight="1" x14ac:dyDescent="0.2">
      <c r="A8" s="21" t="s">
        <v>318</v>
      </c>
      <c r="B8" s="10">
        <f t="shared" si="1"/>
        <v>42332</v>
      </c>
      <c r="C8" s="9">
        <v>4</v>
      </c>
      <c r="D8" s="9">
        <v>282</v>
      </c>
      <c r="E8" s="11" t="s">
        <v>171</v>
      </c>
      <c r="F8" s="189"/>
      <c r="G8" s="189"/>
      <c r="H8" s="189">
        <v>30.44</v>
      </c>
      <c r="I8" s="189"/>
      <c r="J8" s="190"/>
      <c r="K8" s="191"/>
      <c r="L8" s="189">
        <v>5.77</v>
      </c>
      <c r="M8" s="189"/>
      <c r="N8" s="189">
        <v>2.99</v>
      </c>
      <c r="O8" s="192">
        <f t="shared" si="0"/>
        <v>39.200000000000003</v>
      </c>
      <c r="P8" s="32">
        <f>O8/H1</f>
        <v>24.810126582278482</v>
      </c>
      <c r="R8" s="27"/>
    </row>
    <row r="9" spans="1:19" ht="15" customHeight="1" x14ac:dyDescent="0.2">
      <c r="A9" s="21" t="s">
        <v>319</v>
      </c>
      <c r="B9" s="10">
        <f t="shared" si="1"/>
        <v>42333</v>
      </c>
      <c r="C9" s="9">
        <v>5</v>
      </c>
      <c r="D9" s="9">
        <v>283</v>
      </c>
      <c r="E9" s="11" t="s">
        <v>171</v>
      </c>
      <c r="F9" s="189"/>
      <c r="G9" s="189"/>
      <c r="H9" s="189">
        <v>11.4</v>
      </c>
      <c r="I9" s="189">
        <v>20</v>
      </c>
      <c r="J9" s="190"/>
      <c r="K9" s="191"/>
      <c r="L9" s="189"/>
      <c r="M9" s="189"/>
      <c r="N9" s="189"/>
      <c r="O9" s="192">
        <f t="shared" si="0"/>
        <v>31.4</v>
      </c>
      <c r="P9" s="32">
        <f>O9/H1</f>
        <v>19.873417721518987</v>
      </c>
      <c r="R9" s="27"/>
    </row>
    <row r="10" spans="1:19" ht="15" customHeight="1" x14ac:dyDescent="0.2">
      <c r="A10" s="21" t="s">
        <v>320</v>
      </c>
      <c r="B10" s="10">
        <f t="shared" si="1"/>
        <v>42334</v>
      </c>
      <c r="C10" s="9">
        <v>6</v>
      </c>
      <c r="D10" s="9">
        <v>284</v>
      </c>
      <c r="E10" s="11" t="s">
        <v>171</v>
      </c>
      <c r="F10" s="189"/>
      <c r="G10" s="189"/>
      <c r="H10" s="189">
        <v>21.9</v>
      </c>
      <c r="I10" s="189"/>
      <c r="J10" s="190"/>
      <c r="K10" s="191"/>
      <c r="L10" s="189"/>
      <c r="M10" s="189"/>
      <c r="N10" s="189"/>
      <c r="O10" s="192">
        <f t="shared" si="0"/>
        <v>21.9</v>
      </c>
      <c r="P10" s="32">
        <f>O10/H1</f>
        <v>13.860759493670885</v>
      </c>
      <c r="Q10" s="42"/>
      <c r="R10" s="27"/>
      <c r="S10" s="27"/>
    </row>
    <row r="11" spans="1:19" ht="15" customHeight="1" x14ac:dyDescent="0.2">
      <c r="A11" s="21" t="s">
        <v>321</v>
      </c>
      <c r="B11" s="10">
        <f t="shared" si="1"/>
        <v>42335</v>
      </c>
      <c r="C11" s="9">
        <v>7</v>
      </c>
      <c r="D11" s="9">
        <v>285</v>
      </c>
      <c r="E11" s="11" t="s">
        <v>171</v>
      </c>
      <c r="F11" s="189"/>
      <c r="G11" s="189"/>
      <c r="H11" s="189">
        <v>2</v>
      </c>
      <c r="I11" s="189">
        <v>26</v>
      </c>
      <c r="J11" s="190"/>
      <c r="K11" s="191"/>
      <c r="L11" s="189"/>
      <c r="M11" s="189"/>
      <c r="N11" s="189">
        <v>65</v>
      </c>
      <c r="O11" s="192">
        <f t="shared" si="0"/>
        <v>93</v>
      </c>
      <c r="P11" s="32">
        <f>O11/H1</f>
        <v>58.860759493670884</v>
      </c>
    </row>
    <row r="12" spans="1:19" ht="15" customHeight="1" x14ac:dyDescent="0.2">
      <c r="A12" s="21" t="s">
        <v>322</v>
      </c>
      <c r="B12" s="10">
        <f t="shared" si="1"/>
        <v>42336</v>
      </c>
      <c r="C12" s="9">
        <v>8</v>
      </c>
      <c r="D12" s="9">
        <v>286</v>
      </c>
      <c r="E12" s="11" t="s">
        <v>171</v>
      </c>
      <c r="F12" s="189"/>
      <c r="G12" s="189">
        <v>300.2</v>
      </c>
      <c r="H12" s="189">
        <v>30.9</v>
      </c>
      <c r="I12" s="189">
        <v>13</v>
      </c>
      <c r="J12" s="190"/>
      <c r="K12" s="191"/>
      <c r="L12" s="189"/>
      <c r="M12" s="189"/>
      <c r="N12" s="189"/>
      <c r="O12" s="192">
        <f t="shared" si="0"/>
        <v>344.09999999999997</v>
      </c>
      <c r="P12" s="32">
        <f>O12/H1</f>
        <v>217.78481012658224</v>
      </c>
      <c r="Q12" s="42"/>
      <c r="R12" s="27"/>
      <c r="S12" s="27"/>
    </row>
    <row r="13" spans="1:19" ht="15" customHeight="1" x14ac:dyDescent="0.2">
      <c r="A13" s="21" t="s">
        <v>323</v>
      </c>
      <c r="B13" s="10">
        <f t="shared" si="1"/>
        <v>42337</v>
      </c>
      <c r="C13" s="9">
        <v>9</v>
      </c>
      <c r="D13" s="9">
        <v>287</v>
      </c>
      <c r="E13" s="11" t="s">
        <v>171</v>
      </c>
      <c r="F13" s="189"/>
      <c r="G13" s="189"/>
      <c r="H13" s="189">
        <v>12.6</v>
      </c>
      <c r="I13" s="189"/>
      <c r="J13" s="190"/>
      <c r="K13" s="191"/>
      <c r="L13" s="189"/>
      <c r="M13" s="189"/>
      <c r="N13" s="189">
        <v>9</v>
      </c>
      <c r="O13" s="192">
        <f t="shared" si="0"/>
        <v>21.6</v>
      </c>
      <c r="P13" s="32">
        <f>O13/H1</f>
        <v>13.670886075949367</v>
      </c>
      <c r="Q13" s="42"/>
    </row>
    <row r="14" spans="1:19" ht="15" customHeight="1" x14ac:dyDescent="0.2">
      <c r="A14" s="21" t="s">
        <v>317</v>
      </c>
      <c r="B14" s="10">
        <f t="shared" si="1"/>
        <v>42338</v>
      </c>
      <c r="C14" s="9">
        <v>10</v>
      </c>
      <c r="D14" s="9">
        <v>288</v>
      </c>
      <c r="E14" s="11" t="s">
        <v>235</v>
      </c>
      <c r="F14" s="189"/>
      <c r="G14" s="189">
        <v>182</v>
      </c>
      <c r="H14" s="189">
        <v>9</v>
      </c>
      <c r="I14" s="189">
        <v>94.97</v>
      </c>
      <c r="J14" s="190"/>
      <c r="K14" s="191"/>
      <c r="L14" s="189"/>
      <c r="M14" s="189"/>
      <c r="N14" s="189">
        <v>4</v>
      </c>
      <c r="O14" s="192">
        <f t="shared" ref="O14:O45" si="2">SUM(F14:N14)</f>
        <v>289.97000000000003</v>
      </c>
      <c r="P14" s="32">
        <f>O14/H1</f>
        <v>183.52531645569621</v>
      </c>
      <c r="Q14" s="42"/>
    </row>
    <row r="15" spans="1:19" ht="15" customHeight="1" x14ac:dyDescent="0.2">
      <c r="A15" s="21" t="s">
        <v>318</v>
      </c>
      <c r="B15" s="10">
        <f t="shared" si="1"/>
        <v>42339</v>
      </c>
      <c r="C15" s="9">
        <v>11</v>
      </c>
      <c r="D15" s="9">
        <v>289</v>
      </c>
      <c r="E15" s="11" t="s">
        <v>231</v>
      </c>
      <c r="F15" s="189"/>
      <c r="G15" s="189"/>
      <c r="H15" s="189">
        <v>26.4</v>
      </c>
      <c r="I15" s="189"/>
      <c r="J15" s="190"/>
      <c r="K15" s="191"/>
      <c r="L15" s="189"/>
      <c r="M15" s="189"/>
      <c r="N15" s="189">
        <v>10</v>
      </c>
      <c r="O15" s="192">
        <f t="shared" ref="O15:O34" si="3">SUM(F15:N15)</f>
        <v>36.4</v>
      </c>
      <c r="P15" s="32">
        <f>O15/H1</f>
        <v>23.037974683544302</v>
      </c>
      <c r="Q15" s="42"/>
    </row>
    <row r="16" spans="1:19" ht="15" customHeight="1" x14ac:dyDescent="0.2">
      <c r="A16" s="21" t="s">
        <v>319</v>
      </c>
      <c r="B16" s="10">
        <f t="shared" si="1"/>
        <v>42340</v>
      </c>
      <c r="C16" s="9">
        <v>12</v>
      </c>
      <c r="D16" s="9">
        <v>290</v>
      </c>
      <c r="E16" s="11" t="s">
        <v>231</v>
      </c>
      <c r="F16" s="189"/>
      <c r="G16" s="189"/>
      <c r="H16" s="189">
        <v>28.7</v>
      </c>
      <c r="I16" s="189"/>
      <c r="J16" s="190"/>
      <c r="K16" s="191"/>
      <c r="L16" s="189"/>
      <c r="M16" s="189"/>
      <c r="N16" s="189"/>
      <c r="O16" s="192">
        <f t="shared" si="3"/>
        <v>28.7</v>
      </c>
      <c r="P16" s="32">
        <f>O16/H1</f>
        <v>18.164556962025316</v>
      </c>
      <c r="Q16" s="42"/>
    </row>
    <row r="17" spans="1:17" ht="15" customHeight="1" x14ac:dyDescent="0.2">
      <c r="A17" s="21" t="s">
        <v>320</v>
      </c>
      <c r="B17" s="10">
        <f t="shared" si="1"/>
        <v>42341</v>
      </c>
      <c r="C17" s="9">
        <v>13</v>
      </c>
      <c r="D17" s="9">
        <v>291</v>
      </c>
      <c r="E17" s="11" t="s">
        <v>231</v>
      </c>
      <c r="F17" s="189"/>
      <c r="G17" s="189"/>
      <c r="H17" s="189">
        <v>8</v>
      </c>
      <c r="I17" s="189"/>
      <c r="J17" s="190"/>
      <c r="K17" s="191"/>
      <c r="L17" s="189"/>
      <c r="M17" s="189"/>
      <c r="N17" s="189">
        <v>5</v>
      </c>
      <c r="O17" s="192">
        <f t="shared" si="3"/>
        <v>13</v>
      </c>
      <c r="P17" s="32">
        <f>O17/H1</f>
        <v>8.2278481012658222</v>
      </c>
      <c r="Q17" s="42"/>
    </row>
    <row r="18" spans="1:17" ht="15" customHeight="1" x14ac:dyDescent="0.2">
      <c r="A18" s="21" t="s">
        <v>321</v>
      </c>
      <c r="B18" s="10">
        <f t="shared" si="1"/>
        <v>42342</v>
      </c>
      <c r="C18" s="9">
        <v>14</v>
      </c>
      <c r="D18" s="9">
        <v>292</v>
      </c>
      <c r="E18" s="11" t="s">
        <v>243</v>
      </c>
      <c r="F18" s="189"/>
      <c r="G18" s="189">
        <v>264</v>
      </c>
      <c r="H18" s="189">
        <v>27.9</v>
      </c>
      <c r="I18" s="189">
        <v>54.73</v>
      </c>
      <c r="J18" s="190"/>
      <c r="K18" s="191"/>
      <c r="L18" s="189"/>
      <c r="M18" s="189"/>
      <c r="N18" s="189">
        <v>5</v>
      </c>
      <c r="O18" s="192">
        <f t="shared" si="3"/>
        <v>351.63</v>
      </c>
      <c r="P18" s="32">
        <f>O18/H1</f>
        <v>222.5506329113924</v>
      </c>
      <c r="Q18" s="42"/>
    </row>
    <row r="19" spans="1:17" ht="15" customHeight="1" x14ac:dyDescent="0.2">
      <c r="A19" s="21" t="s">
        <v>322</v>
      </c>
      <c r="B19" s="10">
        <f t="shared" si="1"/>
        <v>42343</v>
      </c>
      <c r="C19" s="9">
        <v>15</v>
      </c>
      <c r="D19" s="9">
        <v>293</v>
      </c>
      <c r="E19" s="11" t="s">
        <v>244</v>
      </c>
      <c r="F19" s="189"/>
      <c r="G19" s="189"/>
      <c r="H19" s="189">
        <v>10</v>
      </c>
      <c r="I19" s="189"/>
      <c r="J19" s="190">
        <v>98</v>
      </c>
      <c r="K19" s="191"/>
      <c r="L19" s="189"/>
      <c r="M19" s="189"/>
      <c r="N19" s="189">
        <v>5</v>
      </c>
      <c r="O19" s="192">
        <f t="shared" si="3"/>
        <v>113</v>
      </c>
      <c r="P19" s="32">
        <f>O19/H1</f>
        <v>71.518987341772146</v>
      </c>
      <c r="Q19" s="42"/>
    </row>
    <row r="20" spans="1:17" ht="15" customHeight="1" x14ac:dyDescent="0.2">
      <c r="A20" s="21" t="s">
        <v>323</v>
      </c>
      <c r="B20" s="10">
        <f t="shared" si="1"/>
        <v>42344</v>
      </c>
      <c r="C20" s="9">
        <v>16</v>
      </c>
      <c r="D20" s="9">
        <v>294</v>
      </c>
      <c r="E20" s="11" t="s">
        <v>246</v>
      </c>
      <c r="F20" s="189"/>
      <c r="G20" s="189">
        <v>125</v>
      </c>
      <c r="H20" s="189">
        <v>21.7</v>
      </c>
      <c r="I20" s="189">
        <v>94.97</v>
      </c>
      <c r="J20" s="190"/>
      <c r="K20" s="191"/>
      <c r="L20" s="189"/>
      <c r="M20" s="189"/>
      <c r="N20" s="189"/>
      <c r="O20" s="192">
        <f t="shared" si="3"/>
        <v>241.67</v>
      </c>
      <c r="P20" s="32">
        <f>O20/H1</f>
        <v>152.95569620253164</v>
      </c>
      <c r="Q20" s="42"/>
    </row>
    <row r="21" spans="1:17" ht="15" customHeight="1" x14ac:dyDescent="0.2">
      <c r="A21" s="21" t="s">
        <v>317</v>
      </c>
      <c r="B21" s="10">
        <f t="shared" si="1"/>
        <v>42345</v>
      </c>
      <c r="C21" s="9">
        <v>17</v>
      </c>
      <c r="D21" s="9">
        <v>295</v>
      </c>
      <c r="E21" s="11" t="s">
        <v>245</v>
      </c>
      <c r="F21" s="189"/>
      <c r="G21" s="189"/>
      <c r="H21" s="189">
        <v>39.119999999999997</v>
      </c>
      <c r="I21" s="189"/>
      <c r="J21" s="190"/>
      <c r="K21" s="191"/>
      <c r="L21" s="189">
        <v>4</v>
      </c>
      <c r="M21" s="189"/>
      <c r="N21" s="189"/>
      <c r="O21" s="192">
        <f t="shared" si="3"/>
        <v>43.12</v>
      </c>
      <c r="P21" s="32">
        <f>O21/H1</f>
        <v>27.291139240506325</v>
      </c>
      <c r="Q21" s="42"/>
    </row>
    <row r="22" spans="1:17" ht="15" customHeight="1" x14ac:dyDescent="0.2">
      <c r="A22" s="21" t="s">
        <v>318</v>
      </c>
      <c r="B22" s="10">
        <f t="shared" si="1"/>
        <v>42346</v>
      </c>
      <c r="C22" s="9">
        <v>18</v>
      </c>
      <c r="D22" s="9">
        <v>296</v>
      </c>
      <c r="E22" s="11" t="s">
        <v>248</v>
      </c>
      <c r="F22" s="189"/>
      <c r="G22" s="189"/>
      <c r="H22" s="189">
        <v>24.8</v>
      </c>
      <c r="I22" s="189"/>
      <c r="J22" s="190"/>
      <c r="K22" s="191">
        <v>130</v>
      </c>
      <c r="L22" s="189"/>
      <c r="M22" s="189"/>
      <c r="N22" s="189"/>
      <c r="O22" s="192">
        <f t="shared" si="3"/>
        <v>154.80000000000001</v>
      </c>
      <c r="P22" s="32">
        <f>O22/H1</f>
        <v>97.974683544303801</v>
      </c>
      <c r="Q22" s="42"/>
    </row>
    <row r="23" spans="1:17" ht="15" customHeight="1" x14ac:dyDescent="0.2">
      <c r="A23" s="21" t="s">
        <v>319</v>
      </c>
      <c r="B23" s="10">
        <f t="shared" si="1"/>
        <v>42347</v>
      </c>
      <c r="C23" s="9">
        <v>19</v>
      </c>
      <c r="D23" s="9">
        <v>297</v>
      </c>
      <c r="E23" s="11" t="s">
        <v>247</v>
      </c>
      <c r="F23" s="189"/>
      <c r="G23" s="189"/>
      <c r="H23" s="189">
        <v>14.8</v>
      </c>
      <c r="I23" s="189"/>
      <c r="J23" s="190"/>
      <c r="K23" s="191">
        <v>204</v>
      </c>
      <c r="L23" s="189"/>
      <c r="M23" s="189"/>
      <c r="N23" s="189"/>
      <c r="O23" s="192">
        <f t="shared" si="3"/>
        <v>218.8</v>
      </c>
      <c r="P23" s="32">
        <f>O23/H1</f>
        <v>138.48101265822785</v>
      </c>
      <c r="Q23" s="42"/>
    </row>
    <row r="24" spans="1:17" ht="15" customHeight="1" x14ac:dyDescent="0.2">
      <c r="A24" s="21" t="s">
        <v>320</v>
      </c>
      <c r="B24" s="10">
        <f t="shared" si="1"/>
        <v>42348</v>
      </c>
      <c r="C24" s="9">
        <v>20</v>
      </c>
      <c r="D24" s="9">
        <v>298</v>
      </c>
      <c r="E24" s="11" t="s">
        <v>279</v>
      </c>
      <c r="F24" s="189"/>
      <c r="G24" s="189"/>
      <c r="H24" s="189">
        <v>21.7</v>
      </c>
      <c r="I24" s="189"/>
      <c r="J24" s="190"/>
      <c r="K24" s="191"/>
      <c r="L24" s="189"/>
      <c r="M24" s="189"/>
      <c r="N24" s="189">
        <v>2</v>
      </c>
      <c r="O24" s="192">
        <f t="shared" si="3"/>
        <v>23.7</v>
      </c>
      <c r="P24" s="32">
        <f>O24/H1</f>
        <v>14.999999999999998</v>
      </c>
      <c r="Q24" s="42"/>
    </row>
    <row r="25" spans="1:17" ht="15" customHeight="1" x14ac:dyDescent="0.2">
      <c r="A25" s="21" t="s">
        <v>321</v>
      </c>
      <c r="B25" s="10">
        <f t="shared" si="1"/>
        <v>42349</v>
      </c>
      <c r="C25" s="9">
        <v>21</v>
      </c>
      <c r="D25" s="9">
        <v>299</v>
      </c>
      <c r="E25" s="11" t="s">
        <v>249</v>
      </c>
      <c r="F25" s="189"/>
      <c r="G25" s="189">
        <v>290.72000000000003</v>
      </c>
      <c r="H25" s="189">
        <v>29.7</v>
      </c>
      <c r="I25" s="189">
        <v>40.97</v>
      </c>
      <c r="J25" s="190"/>
      <c r="K25" s="191"/>
      <c r="L25" s="189"/>
      <c r="M25" s="189"/>
      <c r="N25" s="189"/>
      <c r="O25" s="192">
        <f t="shared" si="3"/>
        <v>361.39</v>
      </c>
      <c r="P25" s="32">
        <f>O25/H1</f>
        <v>228.72784810126581</v>
      </c>
      <c r="Q25" s="42"/>
    </row>
    <row r="26" spans="1:17" ht="15" customHeight="1" x14ac:dyDescent="0.2">
      <c r="A26" s="21" t="s">
        <v>322</v>
      </c>
      <c r="B26" s="10">
        <f t="shared" si="1"/>
        <v>42350</v>
      </c>
      <c r="C26" s="9">
        <v>22</v>
      </c>
      <c r="D26" s="269">
        <v>300</v>
      </c>
      <c r="E26" s="11" t="s">
        <v>232</v>
      </c>
      <c r="F26" s="189"/>
      <c r="G26" s="189"/>
      <c r="H26" s="189">
        <v>60.9</v>
      </c>
      <c r="I26" s="189"/>
      <c r="J26" s="190">
        <v>10</v>
      </c>
      <c r="K26" s="191"/>
      <c r="L26" s="189"/>
      <c r="M26" s="189"/>
      <c r="N26" s="189">
        <v>18</v>
      </c>
      <c r="O26" s="192">
        <f t="shared" si="3"/>
        <v>88.9</v>
      </c>
      <c r="P26" s="32">
        <f>O26/H1</f>
        <v>56.265822784810126</v>
      </c>
      <c r="Q26" s="42"/>
    </row>
    <row r="27" spans="1:17" ht="15" customHeight="1" x14ac:dyDescent="0.2">
      <c r="A27" s="21" t="s">
        <v>323</v>
      </c>
      <c r="B27" s="10">
        <f t="shared" si="1"/>
        <v>42351</v>
      </c>
      <c r="C27" s="9">
        <v>23</v>
      </c>
      <c r="D27" s="9">
        <v>301</v>
      </c>
      <c r="E27" s="11" t="s">
        <v>232</v>
      </c>
      <c r="F27" s="189"/>
      <c r="G27" s="189"/>
      <c r="H27" s="189">
        <v>22.1</v>
      </c>
      <c r="I27" s="189"/>
      <c r="J27" s="190"/>
      <c r="K27" s="191"/>
      <c r="L27" s="189"/>
      <c r="M27" s="189"/>
      <c r="N27" s="189"/>
      <c r="O27" s="192">
        <f t="shared" si="3"/>
        <v>22.1</v>
      </c>
      <c r="P27" s="32">
        <f>O27/H1</f>
        <v>13.987341772151899</v>
      </c>
      <c r="Q27" s="42"/>
    </row>
    <row r="28" spans="1:17" ht="15" customHeight="1" x14ac:dyDescent="0.2">
      <c r="A28" s="21" t="s">
        <v>317</v>
      </c>
      <c r="B28" s="10">
        <f t="shared" si="1"/>
        <v>42352</v>
      </c>
      <c r="C28" s="9">
        <v>24</v>
      </c>
      <c r="D28" s="9">
        <v>302</v>
      </c>
      <c r="E28" s="11" t="s">
        <v>237</v>
      </c>
      <c r="F28" s="189"/>
      <c r="G28" s="189">
        <v>144</v>
      </c>
      <c r="H28" s="189">
        <v>26.3</v>
      </c>
      <c r="I28" s="189">
        <v>64.97</v>
      </c>
      <c r="J28" s="190"/>
      <c r="K28" s="191"/>
      <c r="L28" s="189"/>
      <c r="M28" s="189"/>
      <c r="N28" s="189">
        <v>5</v>
      </c>
      <c r="O28" s="192">
        <f t="shared" si="3"/>
        <v>240.27</v>
      </c>
      <c r="P28" s="32">
        <f>O28/H1</f>
        <v>152.06962025316454</v>
      </c>
      <c r="Q28" s="42"/>
    </row>
    <row r="29" spans="1:17" ht="15" customHeight="1" x14ac:dyDescent="0.2">
      <c r="A29" s="21" t="s">
        <v>318</v>
      </c>
      <c r="B29" s="10">
        <f t="shared" si="1"/>
        <v>42353</v>
      </c>
      <c r="C29" s="9">
        <v>25</v>
      </c>
      <c r="D29" s="9">
        <v>303</v>
      </c>
      <c r="E29" s="11" t="s">
        <v>233</v>
      </c>
      <c r="F29" s="189"/>
      <c r="G29" s="189"/>
      <c r="H29" s="189">
        <v>19.5</v>
      </c>
      <c r="I29" s="189">
        <v>8</v>
      </c>
      <c r="J29" s="190"/>
      <c r="K29" s="191"/>
      <c r="L29" s="189"/>
      <c r="M29" s="189"/>
      <c r="N29" s="189"/>
      <c r="O29" s="192">
        <f t="shared" si="3"/>
        <v>27.5</v>
      </c>
      <c r="P29" s="32">
        <f>O29/H1</f>
        <v>17.405063291139239</v>
      </c>
      <c r="Q29" s="42"/>
    </row>
    <row r="30" spans="1:17" ht="15" customHeight="1" x14ac:dyDescent="0.2">
      <c r="A30" s="21" t="s">
        <v>319</v>
      </c>
      <c r="B30" s="10">
        <f t="shared" si="1"/>
        <v>42354</v>
      </c>
      <c r="C30" s="9">
        <v>26</v>
      </c>
      <c r="D30" s="9">
        <v>304</v>
      </c>
      <c r="E30" s="11" t="s">
        <v>233</v>
      </c>
      <c r="F30" s="189"/>
      <c r="G30" s="189"/>
      <c r="H30" s="189">
        <v>25.1</v>
      </c>
      <c r="I30" s="189"/>
      <c r="J30" s="190"/>
      <c r="K30" s="191"/>
      <c r="L30" s="189">
        <v>2</v>
      </c>
      <c r="M30" s="189"/>
      <c r="N30" s="189">
        <v>5</v>
      </c>
      <c r="O30" s="192">
        <f t="shared" si="3"/>
        <v>32.1</v>
      </c>
      <c r="P30" s="32">
        <f>O30/H1</f>
        <v>20.316455696202532</v>
      </c>
      <c r="Q30" s="42"/>
    </row>
    <row r="31" spans="1:17" ht="15" customHeight="1" x14ac:dyDescent="0.2">
      <c r="A31" s="21" t="s">
        <v>320</v>
      </c>
      <c r="B31" s="10">
        <f t="shared" si="1"/>
        <v>42355</v>
      </c>
      <c r="C31" s="9">
        <v>27</v>
      </c>
      <c r="D31" s="9">
        <v>305</v>
      </c>
      <c r="E31" s="11" t="s">
        <v>236</v>
      </c>
      <c r="F31" s="189"/>
      <c r="G31" s="189">
        <v>165</v>
      </c>
      <c r="H31" s="189">
        <v>14.9</v>
      </c>
      <c r="I31" s="189">
        <v>106</v>
      </c>
      <c r="J31" s="190"/>
      <c r="K31" s="191"/>
      <c r="L31" s="189"/>
      <c r="M31" s="189">
        <v>3</v>
      </c>
      <c r="N31" s="189">
        <v>10</v>
      </c>
      <c r="O31" s="192">
        <f t="shared" si="3"/>
        <v>298.89999999999998</v>
      </c>
      <c r="P31" s="32">
        <f>O31/H1</f>
        <v>189.17721518987341</v>
      </c>
      <c r="Q31" s="42"/>
    </row>
    <row r="32" spans="1:17" ht="15" customHeight="1" x14ac:dyDescent="0.2">
      <c r="A32" s="21" t="s">
        <v>321</v>
      </c>
      <c r="B32" s="10">
        <f t="shared" si="1"/>
        <v>42356</v>
      </c>
      <c r="C32" s="9">
        <v>28</v>
      </c>
      <c r="D32" s="9">
        <v>306</v>
      </c>
      <c r="E32" s="11" t="s">
        <v>234</v>
      </c>
      <c r="F32" s="189"/>
      <c r="G32" s="189"/>
      <c r="H32" s="189">
        <v>14.5</v>
      </c>
      <c r="I32" s="189"/>
      <c r="J32" s="190"/>
      <c r="K32" s="191"/>
      <c r="L32" s="189">
        <v>8</v>
      </c>
      <c r="M32" s="189"/>
      <c r="N32" s="189">
        <v>9</v>
      </c>
      <c r="O32" s="192">
        <f t="shared" si="3"/>
        <v>31.5</v>
      </c>
      <c r="P32" s="32">
        <f>O32/H1</f>
        <v>19.936708860759492</v>
      </c>
      <c r="Q32" s="42"/>
    </row>
    <row r="33" spans="1:17" ht="15" customHeight="1" x14ac:dyDescent="0.2">
      <c r="A33" s="21" t="s">
        <v>322</v>
      </c>
      <c r="B33" s="10">
        <f t="shared" si="1"/>
        <v>42357</v>
      </c>
      <c r="C33" s="9">
        <v>29</v>
      </c>
      <c r="D33" s="9">
        <v>307</v>
      </c>
      <c r="E33" s="11" t="s">
        <v>234</v>
      </c>
      <c r="F33" s="189"/>
      <c r="G33" s="189"/>
      <c r="H33" s="189">
        <v>17.7</v>
      </c>
      <c r="I33" s="189"/>
      <c r="J33" s="190"/>
      <c r="K33" s="191"/>
      <c r="L33" s="189"/>
      <c r="M33" s="189"/>
      <c r="N33" s="189"/>
      <c r="O33" s="192">
        <f t="shared" si="3"/>
        <v>17.7</v>
      </c>
      <c r="P33" s="32">
        <f>O33/H1</f>
        <v>11.20253164556962</v>
      </c>
      <c r="Q33" s="42"/>
    </row>
    <row r="34" spans="1:17" ht="15" customHeight="1" x14ac:dyDescent="0.2">
      <c r="A34" s="21" t="s">
        <v>323</v>
      </c>
      <c r="B34" s="10">
        <f t="shared" si="1"/>
        <v>42358</v>
      </c>
      <c r="C34" s="9">
        <v>30</v>
      </c>
      <c r="D34" s="9">
        <v>308</v>
      </c>
      <c r="E34" s="11" t="s">
        <v>239</v>
      </c>
      <c r="F34" s="189"/>
      <c r="G34" s="189">
        <v>225</v>
      </c>
      <c r="H34" s="189">
        <v>32.6</v>
      </c>
      <c r="I34" s="189">
        <v>58.97</v>
      </c>
      <c r="J34" s="190"/>
      <c r="K34" s="191"/>
      <c r="L34" s="189"/>
      <c r="M34" s="189"/>
      <c r="N34" s="189"/>
      <c r="O34" s="192">
        <f t="shared" si="3"/>
        <v>316.57000000000005</v>
      </c>
      <c r="P34" s="32">
        <f>O34/H1</f>
        <v>200.36075949367091</v>
      </c>
      <c r="Q34" s="42"/>
    </row>
    <row r="35" spans="1:17" ht="15" customHeight="1" x14ac:dyDescent="0.2">
      <c r="A35" s="21" t="s">
        <v>317</v>
      </c>
      <c r="B35" s="10">
        <f>B34+1</f>
        <v>42359</v>
      </c>
      <c r="C35" s="9">
        <v>31</v>
      </c>
      <c r="D35" s="9">
        <v>309</v>
      </c>
      <c r="E35" s="11" t="s">
        <v>238</v>
      </c>
      <c r="F35" s="189"/>
      <c r="G35" s="189"/>
      <c r="H35" s="189">
        <v>10.6</v>
      </c>
      <c r="I35" s="189"/>
      <c r="J35" s="190"/>
      <c r="K35" s="191"/>
      <c r="L35" s="189">
        <v>2</v>
      </c>
      <c r="M35" s="189"/>
      <c r="N35" s="189"/>
      <c r="O35" s="192">
        <f t="shared" si="2"/>
        <v>12.6</v>
      </c>
      <c r="P35" s="32">
        <f>O35/H1</f>
        <v>7.9746835443037964</v>
      </c>
      <c r="Q35" s="42"/>
    </row>
    <row r="36" spans="1:17" ht="15" customHeight="1" x14ac:dyDescent="0.2">
      <c r="A36" s="21" t="s">
        <v>318</v>
      </c>
      <c r="B36" s="10">
        <f t="shared" si="1"/>
        <v>42360</v>
      </c>
      <c r="C36" s="9">
        <v>32</v>
      </c>
      <c r="D36" s="9">
        <v>310</v>
      </c>
      <c r="E36" s="11" t="s">
        <v>238</v>
      </c>
      <c r="F36" s="189"/>
      <c r="G36" s="189"/>
      <c r="H36" s="189">
        <v>17.2</v>
      </c>
      <c r="I36" s="189"/>
      <c r="J36" s="190"/>
      <c r="K36" s="191"/>
      <c r="L36" s="189"/>
      <c r="M36" s="189"/>
      <c r="N36" s="189"/>
      <c r="O36" s="192">
        <f t="shared" si="2"/>
        <v>17.2</v>
      </c>
      <c r="P36" s="32">
        <f>O36/H1</f>
        <v>10.886075949367088</v>
      </c>
      <c r="Q36" s="42"/>
    </row>
    <row r="37" spans="1:17" ht="15" customHeight="1" x14ac:dyDescent="0.2">
      <c r="A37" s="21" t="s">
        <v>319</v>
      </c>
      <c r="B37" s="10">
        <f t="shared" si="1"/>
        <v>42361</v>
      </c>
      <c r="C37" s="9">
        <v>33</v>
      </c>
      <c r="D37" s="9">
        <v>311</v>
      </c>
      <c r="E37" s="11" t="s">
        <v>240</v>
      </c>
      <c r="F37" s="189"/>
      <c r="G37" s="189">
        <v>222</v>
      </c>
      <c r="H37" s="189">
        <v>56.6</v>
      </c>
      <c r="I37" s="189">
        <v>104.97</v>
      </c>
      <c r="J37" s="190"/>
      <c r="K37" s="191"/>
      <c r="L37" s="189"/>
      <c r="M37" s="189">
        <v>6</v>
      </c>
      <c r="N37" s="189">
        <v>0.6</v>
      </c>
      <c r="O37" s="192">
        <f t="shared" si="2"/>
        <v>390.17000000000007</v>
      </c>
      <c r="P37" s="32">
        <f>O37/H1</f>
        <v>246.94303797468359</v>
      </c>
      <c r="Q37" s="42"/>
    </row>
    <row r="38" spans="1:17" ht="15" customHeight="1" x14ac:dyDescent="0.2">
      <c r="A38" s="21" t="s">
        <v>320</v>
      </c>
      <c r="B38" s="10">
        <f t="shared" si="1"/>
        <v>42362</v>
      </c>
      <c r="C38" s="9">
        <v>34</v>
      </c>
      <c r="D38" s="9">
        <v>312</v>
      </c>
      <c r="E38" s="11" t="s">
        <v>241</v>
      </c>
      <c r="F38" s="189"/>
      <c r="G38" s="189"/>
      <c r="H38" s="189">
        <v>26.5</v>
      </c>
      <c r="I38" s="189"/>
      <c r="J38" s="190"/>
      <c r="K38" s="191"/>
      <c r="L38" s="189"/>
      <c r="M38" s="189"/>
      <c r="N38" s="189"/>
      <c r="O38" s="192">
        <f t="shared" si="2"/>
        <v>26.5</v>
      </c>
      <c r="P38" s="32">
        <f>O38/H1</f>
        <v>16.772151898734176</v>
      </c>
      <c r="Q38" s="42"/>
    </row>
    <row r="39" spans="1:17" ht="15" customHeight="1" x14ac:dyDescent="0.2">
      <c r="A39" s="21" t="s">
        <v>321</v>
      </c>
      <c r="B39" s="10">
        <f t="shared" si="1"/>
        <v>42363</v>
      </c>
      <c r="C39" s="9">
        <v>35</v>
      </c>
      <c r="D39" s="9">
        <v>313</v>
      </c>
      <c r="E39" s="11" t="s">
        <v>241</v>
      </c>
      <c r="F39" s="189"/>
      <c r="G39" s="189"/>
      <c r="H39" s="189"/>
      <c r="I39" s="189"/>
      <c r="J39" s="190"/>
      <c r="K39" s="191"/>
      <c r="L39" s="189"/>
      <c r="M39" s="189"/>
      <c r="N39" s="189"/>
      <c r="O39" s="192">
        <f t="shared" si="2"/>
        <v>0</v>
      </c>
      <c r="P39" s="32">
        <f>O39/H1</f>
        <v>0</v>
      </c>
      <c r="Q39" s="42"/>
    </row>
    <row r="40" spans="1:17" ht="15" customHeight="1" x14ac:dyDescent="0.2">
      <c r="A40" s="21" t="s">
        <v>322</v>
      </c>
      <c r="B40" s="10">
        <f t="shared" si="1"/>
        <v>42364</v>
      </c>
      <c r="C40" s="9">
        <v>36</v>
      </c>
      <c r="D40" s="9">
        <v>314</v>
      </c>
      <c r="E40" s="11" t="s">
        <v>241</v>
      </c>
      <c r="F40" s="189"/>
      <c r="G40" s="189"/>
      <c r="H40" s="189">
        <v>19</v>
      </c>
      <c r="I40" s="189"/>
      <c r="J40" s="190"/>
      <c r="K40" s="191"/>
      <c r="L40" s="189">
        <v>2</v>
      </c>
      <c r="M40" s="189"/>
      <c r="N40" s="189"/>
      <c r="O40" s="192">
        <f t="shared" si="2"/>
        <v>21</v>
      </c>
      <c r="P40" s="32">
        <f>O40/H1</f>
        <v>13.291139240506329</v>
      </c>
      <c r="Q40" s="42"/>
    </row>
    <row r="41" spans="1:17" ht="15" customHeight="1" x14ac:dyDescent="0.2">
      <c r="A41" s="21" t="s">
        <v>323</v>
      </c>
      <c r="B41" s="10">
        <f t="shared" si="1"/>
        <v>42365</v>
      </c>
      <c r="C41" s="9">
        <v>37</v>
      </c>
      <c r="D41" s="9">
        <v>315</v>
      </c>
      <c r="E41" s="11" t="s">
        <v>242</v>
      </c>
      <c r="F41" s="189"/>
      <c r="G41" s="189">
        <v>312</v>
      </c>
      <c r="H41" s="189">
        <v>4.2</v>
      </c>
      <c r="I41" s="189">
        <v>242.76</v>
      </c>
      <c r="J41" s="190"/>
      <c r="K41" s="191"/>
      <c r="L41" s="189"/>
      <c r="M41" s="189"/>
      <c r="N41" s="189">
        <v>4.5999999999999996</v>
      </c>
      <c r="O41" s="192">
        <f t="shared" si="2"/>
        <v>563.56000000000006</v>
      </c>
      <c r="P41" s="32">
        <f>O41/H1</f>
        <v>356.68354430379748</v>
      </c>
      <c r="Q41" s="42"/>
    </row>
    <row r="42" spans="1:17" ht="15" customHeight="1" x14ac:dyDescent="0.2">
      <c r="A42" s="21" t="s">
        <v>317</v>
      </c>
      <c r="B42" s="10">
        <f t="shared" si="1"/>
        <v>42366</v>
      </c>
      <c r="C42" s="9">
        <v>38</v>
      </c>
      <c r="D42" s="9">
        <v>316</v>
      </c>
      <c r="E42" s="11" t="s">
        <v>172</v>
      </c>
      <c r="F42" s="189"/>
      <c r="G42" s="189"/>
      <c r="H42" s="189">
        <v>21</v>
      </c>
      <c r="I42" s="189"/>
      <c r="J42" s="190"/>
      <c r="K42" s="191"/>
      <c r="L42" s="189">
        <v>30.2</v>
      </c>
      <c r="M42" s="189"/>
      <c r="N42" s="189"/>
      <c r="O42" s="192">
        <f t="shared" si="2"/>
        <v>51.2</v>
      </c>
      <c r="P42" s="32">
        <f>O42/H1</f>
        <v>32.405063291139243</v>
      </c>
      <c r="Q42" s="42"/>
    </row>
    <row r="43" spans="1:17" ht="15" customHeight="1" x14ac:dyDescent="0.2">
      <c r="A43" s="21" t="s">
        <v>318</v>
      </c>
      <c r="B43" s="10">
        <f t="shared" si="1"/>
        <v>42367</v>
      </c>
      <c r="C43" s="9">
        <v>39</v>
      </c>
      <c r="D43" s="9">
        <v>317</v>
      </c>
      <c r="E43" s="11" t="s">
        <v>172</v>
      </c>
      <c r="F43" s="189"/>
      <c r="G43" s="189"/>
      <c r="H43" s="189">
        <v>17.8</v>
      </c>
      <c r="I43" s="189"/>
      <c r="J43" s="190"/>
      <c r="K43" s="191"/>
      <c r="L43" s="189">
        <v>2</v>
      </c>
      <c r="M43" s="189"/>
      <c r="N43" s="189"/>
      <c r="O43" s="192">
        <f t="shared" si="2"/>
        <v>19.8</v>
      </c>
      <c r="P43" s="32">
        <f>O43/H1</f>
        <v>12.531645569620252</v>
      </c>
      <c r="Q43" s="42"/>
    </row>
    <row r="44" spans="1:17" ht="15" customHeight="1" x14ac:dyDescent="0.2">
      <c r="A44" s="21" t="s">
        <v>319</v>
      </c>
      <c r="B44" s="10">
        <f t="shared" si="1"/>
        <v>42368</v>
      </c>
      <c r="C44" s="9">
        <v>40</v>
      </c>
      <c r="D44" s="9">
        <v>318</v>
      </c>
      <c r="E44" s="11" t="s">
        <v>172</v>
      </c>
      <c r="F44" s="189"/>
      <c r="G44" s="189"/>
      <c r="H44" s="189">
        <v>21</v>
      </c>
      <c r="I44" s="189"/>
      <c r="J44" s="190"/>
      <c r="K44" s="191"/>
      <c r="L44" s="189"/>
      <c r="M44" s="189"/>
      <c r="N44" s="189">
        <v>7.5</v>
      </c>
      <c r="O44" s="192">
        <f t="shared" si="2"/>
        <v>28.5</v>
      </c>
      <c r="P44" s="32">
        <f>O44/H1</f>
        <v>18.037974683544302</v>
      </c>
      <c r="Q44" s="42"/>
    </row>
    <row r="45" spans="1:17" ht="15" customHeight="1" x14ac:dyDescent="0.2">
      <c r="A45" s="21" t="s">
        <v>320</v>
      </c>
      <c r="B45" s="10">
        <f t="shared" si="1"/>
        <v>42369</v>
      </c>
      <c r="C45" s="9">
        <v>41</v>
      </c>
      <c r="D45" s="9">
        <v>319</v>
      </c>
      <c r="E45" s="11" t="s">
        <v>172</v>
      </c>
      <c r="F45" s="189"/>
      <c r="G45" s="189"/>
      <c r="H45" s="189">
        <v>40.299999999999997</v>
      </c>
      <c r="I45" s="189"/>
      <c r="J45" s="190"/>
      <c r="K45" s="191"/>
      <c r="L45" s="189"/>
      <c r="M45" s="189"/>
      <c r="N45" s="189"/>
      <c r="O45" s="192">
        <f t="shared" si="2"/>
        <v>40.299999999999997</v>
      </c>
      <c r="P45" s="32">
        <f>O45/H1</f>
        <v>25.506329113924046</v>
      </c>
      <c r="Q45" s="42"/>
    </row>
    <row r="46" spans="1:17" ht="15" customHeight="1" x14ac:dyDescent="0.2">
      <c r="A46" s="21" t="s">
        <v>321</v>
      </c>
      <c r="B46" s="10">
        <f>B45+1</f>
        <v>42370</v>
      </c>
      <c r="C46" s="9">
        <v>42</v>
      </c>
      <c r="D46" s="9">
        <v>320</v>
      </c>
      <c r="E46" s="11" t="s">
        <v>172</v>
      </c>
      <c r="F46" s="189"/>
      <c r="G46" s="189"/>
      <c r="H46" s="189">
        <v>7.1</v>
      </c>
      <c r="I46" s="189"/>
      <c r="J46" s="190"/>
      <c r="K46" s="191"/>
      <c r="L46" s="189"/>
      <c r="M46" s="189"/>
      <c r="N46" s="189"/>
      <c r="O46" s="192">
        <f t="shared" si="0"/>
        <v>7.1</v>
      </c>
      <c r="P46" s="32">
        <f>O46/H1</f>
        <v>4.4936708860759493</v>
      </c>
    </row>
    <row r="47" spans="1:17" ht="15" customHeight="1" x14ac:dyDescent="0.2">
      <c r="A47" s="21" t="s">
        <v>322</v>
      </c>
      <c r="B47" s="10">
        <f t="shared" si="1"/>
        <v>42371</v>
      </c>
      <c r="C47" s="9">
        <v>43</v>
      </c>
      <c r="D47" s="9">
        <v>321</v>
      </c>
      <c r="E47" s="11" t="s">
        <v>172</v>
      </c>
      <c r="F47" s="189"/>
      <c r="G47" s="189"/>
      <c r="H47" s="189">
        <v>23.8</v>
      </c>
      <c r="I47" s="189"/>
      <c r="J47" s="190"/>
      <c r="K47" s="191"/>
      <c r="L47" s="189"/>
      <c r="M47" s="189"/>
      <c r="N47" s="189"/>
      <c r="O47" s="192">
        <f t="shared" si="0"/>
        <v>23.8</v>
      </c>
      <c r="P47" s="32">
        <f>O47/H1</f>
        <v>15.063291139240507</v>
      </c>
    </row>
    <row r="48" spans="1:17" ht="15" customHeight="1" x14ac:dyDescent="0.2">
      <c r="A48" s="21" t="s">
        <v>323</v>
      </c>
      <c r="B48" s="10">
        <f t="shared" si="1"/>
        <v>42372</v>
      </c>
      <c r="C48" s="9">
        <v>44</v>
      </c>
      <c r="D48" s="9">
        <v>322</v>
      </c>
      <c r="E48" s="11" t="s">
        <v>172</v>
      </c>
      <c r="F48" s="189"/>
      <c r="G48" s="189">
        <v>361.82</v>
      </c>
      <c r="H48" s="189">
        <v>2.9</v>
      </c>
      <c r="I48" s="189">
        <v>159.94999999999999</v>
      </c>
      <c r="J48" s="190"/>
      <c r="K48" s="191"/>
      <c r="L48" s="189"/>
      <c r="M48" s="189"/>
      <c r="N48" s="189"/>
      <c r="O48" s="192">
        <f t="shared" si="0"/>
        <v>524.66999999999996</v>
      </c>
      <c r="P48" s="32">
        <f>O48/H1</f>
        <v>332.06962025316454</v>
      </c>
    </row>
    <row r="49" spans="1:17" ht="15" customHeight="1" x14ac:dyDescent="0.2">
      <c r="A49" s="21" t="s">
        <v>317</v>
      </c>
      <c r="B49" s="10">
        <f t="shared" si="1"/>
        <v>42373</v>
      </c>
      <c r="C49" s="9">
        <v>45</v>
      </c>
      <c r="D49" s="9">
        <v>323</v>
      </c>
      <c r="E49" s="11" t="s">
        <v>250</v>
      </c>
      <c r="F49" s="189"/>
      <c r="G49" s="189"/>
      <c r="H49" s="189">
        <v>28.2</v>
      </c>
      <c r="I49" s="189"/>
      <c r="J49" s="190"/>
      <c r="K49" s="191"/>
      <c r="L49" s="189"/>
      <c r="M49" s="189"/>
      <c r="N49" s="189">
        <v>12</v>
      </c>
      <c r="O49" s="192">
        <f t="shared" si="0"/>
        <v>40.200000000000003</v>
      </c>
      <c r="P49" s="32">
        <f>O49/H1</f>
        <v>25.443037974683545</v>
      </c>
    </row>
    <row r="50" spans="1:17" ht="15" customHeight="1" x14ac:dyDescent="0.2">
      <c r="A50" s="21" t="s">
        <v>318</v>
      </c>
      <c r="B50" s="10">
        <f t="shared" si="1"/>
        <v>42374</v>
      </c>
      <c r="C50" s="9">
        <v>46</v>
      </c>
      <c r="D50" s="9">
        <v>324</v>
      </c>
      <c r="E50" s="11" t="s">
        <v>250</v>
      </c>
      <c r="F50" s="189"/>
      <c r="G50" s="189"/>
      <c r="H50" s="189">
        <v>23.2</v>
      </c>
      <c r="I50" s="189"/>
      <c r="J50" s="190"/>
      <c r="K50" s="191"/>
      <c r="L50" s="189"/>
      <c r="M50" s="189"/>
      <c r="N50" s="189"/>
      <c r="O50" s="192">
        <f t="shared" si="0"/>
        <v>23.2</v>
      </c>
      <c r="P50" s="32">
        <f>O50/H1</f>
        <v>14.683544303797467</v>
      </c>
    </row>
    <row r="51" spans="1:17" ht="15" customHeight="1" x14ac:dyDescent="0.2">
      <c r="A51" s="21" t="s">
        <v>319</v>
      </c>
      <c r="B51" s="10">
        <f t="shared" si="1"/>
        <v>42375</v>
      </c>
      <c r="C51" s="9">
        <v>47</v>
      </c>
      <c r="D51" s="9">
        <v>325</v>
      </c>
      <c r="E51" s="11" t="s">
        <v>250</v>
      </c>
      <c r="F51" s="189"/>
      <c r="G51" s="189"/>
      <c r="H51" s="189">
        <v>4.7</v>
      </c>
      <c r="I51" s="189"/>
      <c r="J51" s="190"/>
      <c r="K51" s="191">
        <v>300</v>
      </c>
      <c r="L51" s="189"/>
      <c r="M51" s="189"/>
      <c r="N51" s="189"/>
      <c r="O51" s="192">
        <f t="shared" si="0"/>
        <v>304.7</v>
      </c>
      <c r="P51" s="32">
        <f>O51/H1</f>
        <v>192.84810126582278</v>
      </c>
    </row>
    <row r="52" spans="1:17" ht="15" customHeight="1" x14ac:dyDescent="0.2">
      <c r="A52" s="21" t="s">
        <v>320</v>
      </c>
      <c r="B52" s="10">
        <f t="shared" si="1"/>
        <v>42376</v>
      </c>
      <c r="C52" s="9">
        <v>48</v>
      </c>
      <c r="D52" s="9">
        <v>326</v>
      </c>
      <c r="E52" s="11" t="s">
        <v>250</v>
      </c>
      <c r="F52" s="189"/>
      <c r="G52" s="189"/>
      <c r="H52" s="189">
        <v>14.6</v>
      </c>
      <c r="I52" s="189"/>
      <c r="J52" s="190"/>
      <c r="K52" s="191"/>
      <c r="L52" s="189"/>
      <c r="M52" s="189"/>
      <c r="N52" s="189"/>
      <c r="O52" s="192">
        <f t="shared" ref="O52:O57" si="4">SUM(F52:N52)</f>
        <v>14.6</v>
      </c>
      <c r="P52" s="32">
        <f>O52/H1</f>
        <v>9.2405063291139236</v>
      </c>
    </row>
    <row r="53" spans="1:17" ht="15" customHeight="1" x14ac:dyDescent="0.2">
      <c r="A53" s="21" t="s">
        <v>321</v>
      </c>
      <c r="B53" s="10">
        <f t="shared" si="1"/>
        <v>42377</v>
      </c>
      <c r="C53" s="9">
        <v>49</v>
      </c>
      <c r="D53" s="9">
        <v>327</v>
      </c>
      <c r="E53" s="11" t="s">
        <v>250</v>
      </c>
      <c r="F53" s="189"/>
      <c r="G53" s="189">
        <v>256</v>
      </c>
      <c r="H53" s="189">
        <v>7.5</v>
      </c>
      <c r="I53" s="189"/>
      <c r="J53" s="190"/>
      <c r="K53" s="191"/>
      <c r="L53" s="189"/>
      <c r="M53" s="189"/>
      <c r="N53" s="189"/>
      <c r="O53" s="192">
        <f t="shared" si="4"/>
        <v>263.5</v>
      </c>
      <c r="P53" s="32">
        <f>O53/H1</f>
        <v>166.77215189873417</v>
      </c>
    </row>
    <row r="54" spans="1:17" ht="15" customHeight="1" x14ac:dyDescent="0.2">
      <c r="A54" s="21" t="s">
        <v>322</v>
      </c>
      <c r="B54" s="10">
        <f t="shared" si="1"/>
        <v>42378</v>
      </c>
      <c r="C54" s="9">
        <v>50</v>
      </c>
      <c r="D54" s="9">
        <v>328</v>
      </c>
      <c r="E54" s="11" t="s">
        <v>172</v>
      </c>
      <c r="F54" s="189"/>
      <c r="G54" s="189"/>
      <c r="H54" s="189">
        <v>38.200000000000003</v>
      </c>
      <c r="I54" s="189"/>
      <c r="J54" s="190"/>
      <c r="K54" s="191"/>
      <c r="L54" s="189">
        <v>2</v>
      </c>
      <c r="M54" s="189"/>
      <c r="N54" s="189"/>
      <c r="O54" s="192">
        <f t="shared" si="4"/>
        <v>40.200000000000003</v>
      </c>
      <c r="P54" s="32">
        <f>O54/H1</f>
        <v>25.443037974683545</v>
      </c>
    </row>
    <row r="55" spans="1:17" ht="15" customHeight="1" x14ac:dyDescent="0.2">
      <c r="A55" s="21" t="s">
        <v>323</v>
      </c>
      <c r="B55" s="10">
        <f t="shared" si="1"/>
        <v>42379</v>
      </c>
      <c r="C55" s="9">
        <v>51</v>
      </c>
      <c r="D55" s="9">
        <v>329</v>
      </c>
      <c r="E55" s="11" t="s">
        <v>172</v>
      </c>
      <c r="F55" s="189"/>
      <c r="G55" s="189"/>
      <c r="H55" s="189">
        <v>28.7</v>
      </c>
      <c r="I55" s="189"/>
      <c r="J55" s="190"/>
      <c r="K55" s="191"/>
      <c r="L55" s="189"/>
      <c r="M55" s="189"/>
      <c r="N55" s="189"/>
      <c r="O55" s="192">
        <f t="shared" si="4"/>
        <v>28.7</v>
      </c>
      <c r="P55" s="32">
        <f>O55/H1</f>
        <v>18.164556962025316</v>
      </c>
    </row>
    <row r="56" spans="1:17" ht="15" customHeight="1" x14ac:dyDescent="0.2">
      <c r="A56" s="21" t="s">
        <v>317</v>
      </c>
      <c r="B56" s="10">
        <f t="shared" si="1"/>
        <v>42380</v>
      </c>
      <c r="C56" s="9">
        <v>52</v>
      </c>
      <c r="D56" s="9">
        <v>330</v>
      </c>
      <c r="E56" s="11" t="s">
        <v>172</v>
      </c>
      <c r="F56" s="189"/>
      <c r="G56" s="189"/>
      <c r="H56" s="189">
        <v>13.4</v>
      </c>
      <c r="I56" s="189"/>
      <c r="J56" s="190"/>
      <c r="K56" s="191"/>
      <c r="L56" s="189"/>
      <c r="M56" s="189"/>
      <c r="N56" s="189"/>
      <c r="O56" s="192">
        <f t="shared" si="4"/>
        <v>13.4</v>
      </c>
      <c r="P56" s="32">
        <f>O56/H1</f>
        <v>8.4810126582278471</v>
      </c>
    </row>
    <row r="57" spans="1:17" ht="15" customHeight="1" x14ac:dyDescent="0.2">
      <c r="A57" s="21" t="s">
        <v>318</v>
      </c>
      <c r="B57" s="10">
        <f t="shared" si="1"/>
        <v>42381</v>
      </c>
      <c r="C57" s="9">
        <v>53</v>
      </c>
      <c r="D57" s="9">
        <v>331</v>
      </c>
      <c r="E57" s="11" t="s">
        <v>172</v>
      </c>
      <c r="F57" s="189"/>
      <c r="G57" s="189"/>
      <c r="H57" s="189">
        <v>15</v>
      </c>
      <c r="I57" s="189"/>
      <c r="J57" s="190"/>
      <c r="K57" s="191"/>
      <c r="L57" s="189"/>
      <c r="M57" s="189"/>
      <c r="N57" s="189">
        <v>22.5</v>
      </c>
      <c r="O57" s="192">
        <f t="shared" si="4"/>
        <v>37.5</v>
      </c>
      <c r="P57" s="32">
        <f>O57/H1</f>
        <v>23.734177215189874</v>
      </c>
    </row>
    <row r="58" spans="1:17" ht="15" customHeight="1" x14ac:dyDescent="0.2">
      <c r="A58" s="21" t="s">
        <v>319</v>
      </c>
      <c r="B58" s="10">
        <f>B57+1</f>
        <v>42382</v>
      </c>
      <c r="C58" s="9">
        <v>54</v>
      </c>
      <c r="D58" s="9">
        <v>332</v>
      </c>
      <c r="E58" s="11" t="s">
        <v>172</v>
      </c>
      <c r="F58" s="189"/>
      <c r="G58" s="189"/>
      <c r="H58" s="189">
        <v>25.9</v>
      </c>
      <c r="I58" s="189"/>
      <c r="J58" s="190"/>
      <c r="K58" s="191"/>
      <c r="L58" s="189"/>
      <c r="M58" s="189"/>
      <c r="N58" s="189"/>
      <c r="O58" s="192">
        <f t="shared" si="0"/>
        <v>25.9</v>
      </c>
      <c r="P58" s="32">
        <f>O58/H1</f>
        <v>16.392405063291136</v>
      </c>
    </row>
    <row r="59" spans="1:17" ht="15" customHeight="1" x14ac:dyDescent="0.2">
      <c r="A59" s="21" t="s">
        <v>320</v>
      </c>
      <c r="B59" s="10">
        <f t="shared" si="1"/>
        <v>42383</v>
      </c>
      <c r="C59" s="9">
        <v>55</v>
      </c>
      <c r="D59" s="9">
        <v>333</v>
      </c>
      <c r="E59" s="11" t="s">
        <v>172</v>
      </c>
      <c r="F59" s="189"/>
      <c r="G59" s="189"/>
      <c r="H59" s="189">
        <v>7.8</v>
      </c>
      <c r="I59" s="189"/>
      <c r="J59" s="190"/>
      <c r="K59" s="191"/>
      <c r="L59" s="189">
        <v>5</v>
      </c>
      <c r="M59" s="189"/>
      <c r="N59" s="189"/>
      <c r="O59" s="192">
        <f t="shared" si="0"/>
        <v>12.8</v>
      </c>
      <c r="P59" s="32">
        <f>O59/H1</f>
        <v>8.1012658227848107</v>
      </c>
    </row>
    <row r="60" spans="1:17" ht="15" customHeight="1" x14ac:dyDescent="0.2">
      <c r="A60" s="21" t="s">
        <v>321</v>
      </c>
      <c r="B60" s="10">
        <f t="shared" si="1"/>
        <v>42384</v>
      </c>
      <c r="C60" s="9">
        <v>56</v>
      </c>
      <c r="D60" s="9">
        <v>334</v>
      </c>
      <c r="E60" s="11" t="s">
        <v>172</v>
      </c>
      <c r="F60" s="189"/>
      <c r="G60" s="189"/>
      <c r="H60" s="189">
        <v>38.299999999999997</v>
      </c>
      <c r="I60" s="189"/>
      <c r="J60" s="190"/>
      <c r="K60" s="191"/>
      <c r="L60" s="189">
        <v>2</v>
      </c>
      <c r="M60" s="189"/>
      <c r="N60" s="189"/>
      <c r="O60" s="192">
        <f t="shared" si="0"/>
        <v>40.299999999999997</v>
      </c>
      <c r="P60" s="32">
        <f>O60/H1</f>
        <v>25.506329113924046</v>
      </c>
      <c r="Q60" s="42"/>
    </row>
    <row r="61" spans="1:17" ht="15" customHeight="1" x14ac:dyDescent="0.2">
      <c r="A61" s="21" t="s">
        <v>322</v>
      </c>
      <c r="B61" s="10">
        <f t="shared" si="1"/>
        <v>42385</v>
      </c>
      <c r="C61" s="9">
        <v>57</v>
      </c>
      <c r="D61" s="271">
        <v>335</v>
      </c>
      <c r="E61" s="11" t="s">
        <v>172</v>
      </c>
      <c r="F61" s="189"/>
      <c r="G61" s="189"/>
      <c r="H61" s="189">
        <v>34.200000000000003</v>
      </c>
      <c r="I61" s="189"/>
      <c r="J61" s="190"/>
      <c r="K61" s="191"/>
      <c r="L61" s="189"/>
      <c r="M61" s="189"/>
      <c r="N61" s="189"/>
      <c r="O61" s="192">
        <f t="shared" si="0"/>
        <v>34.200000000000003</v>
      </c>
      <c r="P61" s="32">
        <f>O61/H1</f>
        <v>21.645569620253166</v>
      </c>
    </row>
    <row r="62" spans="1:17" ht="15" customHeight="1" x14ac:dyDescent="0.2">
      <c r="A62" s="21" t="s">
        <v>323</v>
      </c>
      <c r="B62" s="10">
        <f t="shared" si="1"/>
        <v>42386</v>
      </c>
      <c r="C62" s="9">
        <v>58</v>
      </c>
      <c r="D62" s="9">
        <v>336</v>
      </c>
      <c r="E62" s="11" t="s">
        <v>172</v>
      </c>
      <c r="F62" s="189"/>
      <c r="G62" s="189"/>
      <c r="H62" s="189">
        <v>29.6</v>
      </c>
      <c r="I62" s="189"/>
      <c r="J62" s="190"/>
      <c r="K62" s="191"/>
      <c r="L62" s="189"/>
      <c r="M62" s="189"/>
      <c r="N62" s="189"/>
      <c r="O62" s="192">
        <f t="shared" si="0"/>
        <v>29.6</v>
      </c>
      <c r="P62" s="32">
        <f>O62/H1</f>
        <v>18.734177215189874</v>
      </c>
    </row>
    <row r="63" spans="1:17" ht="15" customHeight="1" x14ac:dyDescent="0.2">
      <c r="A63" s="21" t="s">
        <v>317</v>
      </c>
      <c r="B63" s="10">
        <f t="shared" si="1"/>
        <v>42387</v>
      </c>
      <c r="C63" s="9">
        <v>59</v>
      </c>
      <c r="D63" s="9">
        <v>337</v>
      </c>
      <c r="E63" s="11" t="s">
        <v>330</v>
      </c>
      <c r="F63" s="189"/>
      <c r="G63" s="189">
        <v>398.16</v>
      </c>
      <c r="H63" s="189"/>
      <c r="I63" s="189">
        <v>16</v>
      </c>
      <c r="J63" s="190"/>
      <c r="K63" s="191"/>
      <c r="L63" s="189"/>
      <c r="M63" s="189"/>
      <c r="N63" s="189"/>
      <c r="O63" s="192">
        <f t="shared" ref="O63" si="5">SUM(F63:N63)</f>
        <v>414.16</v>
      </c>
      <c r="P63" s="32">
        <f>O63/H1</f>
        <v>262.12658227848101</v>
      </c>
    </row>
    <row r="64" spans="1:17" ht="15" customHeight="1" x14ac:dyDescent="0.2">
      <c r="B64" s="10"/>
      <c r="E64" s="21" t="s">
        <v>26</v>
      </c>
      <c r="F64" s="193">
        <f t="shared" ref="F64:O64" si="6">SUM(F5:F63)</f>
        <v>0</v>
      </c>
      <c r="G64" s="193">
        <f t="shared" si="6"/>
        <v>3245.9</v>
      </c>
      <c r="H64" s="193">
        <f t="shared" si="6"/>
        <v>1242.1400000000003</v>
      </c>
      <c r="I64" s="193">
        <f t="shared" si="6"/>
        <v>1142.26</v>
      </c>
      <c r="J64" s="194">
        <f t="shared" si="6"/>
        <v>164</v>
      </c>
      <c r="K64" s="195">
        <f t="shared" si="6"/>
        <v>634</v>
      </c>
      <c r="L64" s="193">
        <f t="shared" si="6"/>
        <v>76.97</v>
      </c>
      <c r="M64" s="193">
        <f t="shared" si="6"/>
        <v>9</v>
      </c>
      <c r="N64" s="193">
        <f t="shared" si="6"/>
        <v>262.08999999999997</v>
      </c>
      <c r="O64" s="193">
        <f t="shared" si="6"/>
        <v>6776.36</v>
      </c>
      <c r="P64" s="20"/>
      <c r="Q64" s="193"/>
    </row>
    <row r="65" spans="2:19" ht="15" customHeight="1" x14ac:dyDescent="0.2">
      <c r="B65" s="4"/>
      <c r="C65" s="4"/>
      <c r="D65" s="4"/>
      <c r="E65" s="25" t="s">
        <v>25</v>
      </c>
      <c r="F65" s="30">
        <f>F64/H1</f>
        <v>0</v>
      </c>
      <c r="G65" s="30">
        <f>G64/H1</f>
        <v>2054.3670886075947</v>
      </c>
      <c r="H65" s="30">
        <f>H64/H1</f>
        <v>786.16455696202547</v>
      </c>
      <c r="I65" s="30">
        <f>I64/H1</f>
        <v>722.94936708860757</v>
      </c>
      <c r="J65" s="37">
        <f>J64/H1</f>
        <v>103.79746835443038</v>
      </c>
      <c r="K65" s="38">
        <f>K64/H1</f>
        <v>401.2658227848101</v>
      </c>
      <c r="L65" s="30">
        <f>L64/H1</f>
        <v>48.715189873417721</v>
      </c>
      <c r="M65" s="30">
        <f>M64/H1</f>
        <v>5.6962025316455698</v>
      </c>
      <c r="N65" s="30">
        <f>N64/H1</f>
        <v>165.879746835443</v>
      </c>
      <c r="O65" s="3"/>
      <c r="P65" s="20"/>
      <c r="Q65" s="193"/>
    </row>
    <row r="66" spans="2:19" s="27" customFormat="1" ht="15" customHeight="1" x14ac:dyDescent="0.2">
      <c r="B66" s="21"/>
      <c r="C66" s="21"/>
      <c r="D66" s="21"/>
      <c r="E66" s="28" t="s">
        <v>27</v>
      </c>
      <c r="F66" s="31">
        <f>F65/C63</f>
        <v>0</v>
      </c>
      <c r="G66" s="31">
        <f>G65/C63</f>
        <v>34.819781162840592</v>
      </c>
      <c r="H66" s="31">
        <f>H65/C63</f>
        <v>13.324822999356364</v>
      </c>
      <c r="I66" s="31">
        <f>I65/C63</f>
        <v>12.253379103196739</v>
      </c>
      <c r="J66" s="322">
        <f>(J65+K65)/C63</f>
        <v>8.560394765071873</v>
      </c>
      <c r="K66" s="323"/>
      <c r="L66" s="31">
        <f>L65/C63</f>
        <v>0.82568118429521564</v>
      </c>
      <c r="M66" s="31">
        <f>M65/C63</f>
        <v>9.6545805621111355E-2</v>
      </c>
      <c r="N66" s="31">
        <f>N65/C63</f>
        <v>2.8115211328041187</v>
      </c>
      <c r="O66" s="3"/>
      <c r="P66" s="23"/>
      <c r="Q66" s="148"/>
      <c r="R66" s="21"/>
      <c r="S66" s="21"/>
    </row>
    <row r="67" spans="2:19" s="27" customFormat="1" ht="15" customHeight="1" x14ac:dyDescent="0.2">
      <c r="B67" s="21"/>
      <c r="C67" s="21"/>
      <c r="D67" s="21"/>
      <c r="E67" s="24" t="s">
        <v>38</v>
      </c>
      <c r="F67" s="41">
        <f>SUM(F65:N65)</f>
        <v>4288.8354430379741</v>
      </c>
      <c r="G67" s="2"/>
      <c r="H67" s="2"/>
      <c r="I67" s="2"/>
      <c r="J67" s="319">
        <f>J65+K65</f>
        <v>505.0632911392405</v>
      </c>
      <c r="K67" s="320"/>
      <c r="L67" s="2"/>
      <c r="M67" s="2"/>
      <c r="N67" s="2"/>
      <c r="O67" s="2"/>
      <c r="P67" s="21"/>
      <c r="Q67" s="21"/>
      <c r="R67" s="21"/>
      <c r="S67" s="21"/>
    </row>
    <row r="68" spans="2:19" s="27" customFormat="1" ht="15" customHeight="1" x14ac:dyDescent="0.2">
      <c r="B68" s="21"/>
      <c r="C68" s="21"/>
      <c r="D68" s="21"/>
      <c r="E68" s="24" t="s">
        <v>39</v>
      </c>
      <c r="F68" s="43">
        <f>F67/C63</f>
        <v>72.692126153185995</v>
      </c>
      <c r="G68" s="265"/>
      <c r="H68" s="196"/>
      <c r="I68" s="193"/>
      <c r="J68" s="2"/>
      <c r="K68" s="2"/>
      <c r="L68" s="2"/>
      <c r="M68" s="2"/>
      <c r="N68" s="2"/>
      <c r="O68" s="2"/>
      <c r="P68" s="21"/>
      <c r="Q68" s="21"/>
      <c r="R68" s="21"/>
      <c r="S68" s="21"/>
    </row>
    <row r="69" spans="2:19" s="27" customFormat="1" ht="15" customHeight="1" x14ac:dyDescent="0.2">
      <c r="B69" s="21"/>
      <c r="C69" s="21"/>
      <c r="D69" s="21"/>
      <c r="E69" s="21"/>
      <c r="F69" s="2"/>
      <c r="G69" s="2"/>
      <c r="H69" s="2"/>
      <c r="I69" s="2"/>
      <c r="J69" s="2"/>
      <c r="K69" s="2"/>
      <c r="L69" s="2"/>
      <c r="M69" s="2"/>
      <c r="N69" s="2"/>
      <c r="O69" s="2"/>
      <c r="P69" s="21"/>
      <c r="Q69" s="21"/>
      <c r="R69" s="21"/>
      <c r="S69" s="21"/>
    </row>
    <row r="70" spans="2:19" s="27" customFormat="1" ht="15" customHeight="1" x14ac:dyDescent="0.2">
      <c r="B70" s="21"/>
      <c r="C70" s="21"/>
      <c r="D70" s="21"/>
      <c r="E70" s="21"/>
      <c r="F70" s="2"/>
      <c r="G70" s="2"/>
      <c r="H70" s="2"/>
      <c r="I70" s="2"/>
      <c r="J70" s="2"/>
      <c r="K70" s="2"/>
      <c r="L70" s="2"/>
      <c r="M70" s="2"/>
      <c r="N70" s="2"/>
      <c r="O70" s="2"/>
      <c r="P70" s="21"/>
      <c r="Q70" s="21"/>
      <c r="R70" s="21"/>
      <c r="S70" s="21"/>
    </row>
    <row r="71" spans="2:19" s="27" customFormat="1" ht="15" customHeight="1" x14ac:dyDescent="0.2">
      <c r="B71" s="21"/>
      <c r="C71" s="21"/>
      <c r="D71" s="21"/>
      <c r="E71" s="21"/>
      <c r="F71" s="2"/>
      <c r="G71" s="2"/>
      <c r="H71" s="2"/>
      <c r="I71" s="2"/>
      <c r="J71" s="2"/>
      <c r="K71" s="2"/>
      <c r="L71" s="2"/>
      <c r="M71" s="2"/>
      <c r="N71" s="2"/>
      <c r="O71" s="2"/>
      <c r="P71" s="21"/>
      <c r="Q71" s="21"/>
      <c r="R71" s="21"/>
      <c r="S71" s="21"/>
    </row>
    <row r="72" spans="2:19" s="27" customFormat="1" ht="15" customHeight="1" x14ac:dyDescent="0.2">
      <c r="B72" s="21"/>
      <c r="C72" s="21"/>
      <c r="D72" s="21"/>
      <c r="E72" s="21"/>
      <c r="F72" s="2"/>
      <c r="G72" s="2"/>
      <c r="H72" s="2"/>
      <c r="I72" s="2"/>
      <c r="J72" s="2"/>
      <c r="K72" s="2"/>
      <c r="L72" s="2"/>
      <c r="M72" s="2"/>
      <c r="N72" s="2"/>
      <c r="O72" s="2"/>
      <c r="P72" s="21"/>
      <c r="Q72" s="21"/>
      <c r="R72" s="21"/>
      <c r="S72" s="21"/>
    </row>
    <row r="73" spans="2:19" s="27" customFormat="1" ht="15" customHeight="1" x14ac:dyDescent="0.2">
      <c r="B73" s="21"/>
      <c r="C73" s="21"/>
      <c r="D73" s="21"/>
      <c r="E73" s="21"/>
      <c r="F73" s="2"/>
      <c r="G73" s="2"/>
      <c r="H73" s="2"/>
      <c r="I73" s="2"/>
      <c r="J73" s="2"/>
      <c r="K73" s="2"/>
      <c r="L73" s="2"/>
      <c r="M73" s="2"/>
      <c r="N73" s="2"/>
      <c r="O73" s="2"/>
      <c r="P73" s="21"/>
      <c r="Q73" s="21"/>
      <c r="R73" s="21"/>
      <c r="S73" s="21"/>
    </row>
    <row r="74" spans="2:19" s="27" customFormat="1" ht="15" customHeight="1" x14ac:dyDescent="0.2">
      <c r="B74" s="21"/>
      <c r="C74" s="21"/>
      <c r="D74" s="21"/>
      <c r="E74" s="21"/>
      <c r="F74" s="2"/>
      <c r="G74" s="2"/>
      <c r="H74" s="2"/>
      <c r="I74" s="2"/>
      <c r="J74" s="2"/>
      <c r="K74" s="2"/>
      <c r="L74" s="2"/>
      <c r="M74" s="2"/>
      <c r="N74" s="2"/>
      <c r="O74" s="2"/>
      <c r="P74" s="21"/>
      <c r="Q74" s="21"/>
      <c r="R74" s="21"/>
      <c r="S74" s="21"/>
    </row>
    <row r="75" spans="2:19" s="27" customFormat="1" ht="15" customHeight="1" x14ac:dyDescent="0.2">
      <c r="B75" s="21"/>
      <c r="C75" s="21"/>
      <c r="D75" s="21"/>
      <c r="E75" s="21"/>
      <c r="F75" s="2"/>
      <c r="G75" s="2"/>
      <c r="H75" s="2"/>
      <c r="I75" s="2"/>
      <c r="J75" s="2"/>
      <c r="K75" s="2"/>
      <c r="L75" s="2"/>
      <c r="M75" s="2"/>
      <c r="N75" s="2"/>
      <c r="O75" s="2"/>
      <c r="P75" s="21"/>
      <c r="Q75" s="21"/>
      <c r="R75" s="21"/>
      <c r="S75" s="21"/>
    </row>
    <row r="76" spans="2:19" s="27" customFormat="1" ht="15" customHeight="1" x14ac:dyDescent="0.2">
      <c r="B76" s="21"/>
      <c r="C76" s="21"/>
      <c r="D76" s="21"/>
      <c r="E76" s="21"/>
      <c r="F76" s="2"/>
      <c r="G76" s="2"/>
      <c r="H76" s="2"/>
      <c r="I76" s="2"/>
      <c r="J76" s="2"/>
      <c r="K76" s="2"/>
      <c r="L76" s="2"/>
      <c r="M76" s="2"/>
      <c r="N76" s="2"/>
      <c r="O76" s="2"/>
      <c r="P76" s="21"/>
      <c r="Q76" s="21"/>
      <c r="R76" s="21"/>
      <c r="S76" s="21"/>
    </row>
    <row r="77" spans="2:19" s="27" customFormat="1" ht="15" customHeight="1" x14ac:dyDescent="0.2">
      <c r="B77" s="21"/>
      <c r="C77" s="21"/>
      <c r="D77" s="21"/>
      <c r="E77" s="21"/>
      <c r="F77" s="2"/>
      <c r="G77" s="2"/>
      <c r="H77" s="2"/>
      <c r="I77" s="2"/>
      <c r="J77" s="2"/>
      <c r="K77" s="2"/>
      <c r="L77" s="2"/>
      <c r="M77" s="2"/>
      <c r="N77" s="2"/>
      <c r="O77" s="2"/>
      <c r="P77" s="21"/>
      <c r="Q77" s="21"/>
      <c r="R77" s="21"/>
      <c r="S77" s="21"/>
    </row>
    <row r="78" spans="2:19" s="27" customFormat="1" ht="15" customHeight="1" x14ac:dyDescent="0.2">
      <c r="B78" s="21"/>
      <c r="C78" s="21"/>
      <c r="D78" s="21"/>
      <c r="E78" s="21"/>
      <c r="F78" s="2"/>
      <c r="G78" s="2"/>
      <c r="H78" s="2"/>
      <c r="I78" s="2"/>
      <c r="J78" s="2"/>
      <c r="K78" s="2"/>
      <c r="L78" s="2"/>
      <c r="M78" s="2"/>
      <c r="N78" s="2"/>
      <c r="O78" s="2"/>
      <c r="P78" s="21"/>
      <c r="Q78" s="21"/>
      <c r="R78" s="21"/>
      <c r="S78" s="21"/>
    </row>
    <row r="79" spans="2:19" s="27" customFormat="1" ht="15" customHeight="1" x14ac:dyDescent="0.2">
      <c r="B79" s="21"/>
      <c r="C79" s="21"/>
      <c r="D79" s="21"/>
      <c r="E79" s="21"/>
      <c r="F79" s="2"/>
      <c r="G79" s="2"/>
      <c r="H79" s="2"/>
      <c r="I79" s="2"/>
      <c r="J79" s="2"/>
      <c r="K79" s="2"/>
      <c r="L79" s="2"/>
      <c r="M79" s="2"/>
      <c r="N79" s="2"/>
      <c r="O79" s="2"/>
      <c r="P79" s="21"/>
      <c r="Q79" s="21"/>
      <c r="R79" s="21"/>
      <c r="S79" s="21"/>
    </row>
    <row r="80" spans="2:19" s="27" customFormat="1" ht="15" customHeight="1" x14ac:dyDescent="0.2">
      <c r="B80" s="21"/>
      <c r="C80" s="21"/>
      <c r="D80" s="21"/>
      <c r="E80" s="21"/>
      <c r="F80" s="2"/>
      <c r="G80" s="2"/>
      <c r="H80" s="2"/>
      <c r="I80" s="2"/>
      <c r="J80" s="2"/>
      <c r="K80" s="2"/>
      <c r="L80" s="2"/>
      <c r="M80" s="2"/>
      <c r="N80" s="2"/>
      <c r="O80" s="2"/>
      <c r="P80" s="21"/>
      <c r="Q80" s="21"/>
      <c r="R80" s="21"/>
      <c r="S80" s="21"/>
    </row>
    <row r="81" spans="2:19" s="27" customFormat="1" ht="15" customHeight="1" x14ac:dyDescent="0.2">
      <c r="B81" s="21"/>
      <c r="C81" s="21"/>
      <c r="D81" s="21"/>
      <c r="E81" s="21"/>
      <c r="F81" s="2"/>
      <c r="G81" s="2"/>
      <c r="H81" s="2"/>
      <c r="I81" s="2"/>
      <c r="J81" s="2"/>
      <c r="K81" s="2"/>
      <c r="L81" s="2"/>
      <c r="M81" s="2"/>
      <c r="N81" s="2"/>
      <c r="O81" s="2"/>
      <c r="P81" s="21"/>
      <c r="Q81" s="21"/>
      <c r="R81" s="21"/>
      <c r="S81" s="21"/>
    </row>
    <row r="82" spans="2:19" ht="15" customHeight="1" x14ac:dyDescent="0.2"/>
    <row r="83" spans="2:19" ht="15" customHeight="1" x14ac:dyDescent="0.2"/>
    <row r="84" spans="2:19" ht="15" customHeight="1" x14ac:dyDescent="0.2"/>
    <row r="85" spans="2:19" ht="15" customHeight="1" x14ac:dyDescent="0.2"/>
    <row r="86" spans="2:19" ht="15" customHeight="1" x14ac:dyDescent="0.2"/>
    <row r="87" spans="2:19" ht="15" customHeight="1" x14ac:dyDescent="0.2"/>
    <row r="88" spans="2:19" ht="15" customHeight="1" x14ac:dyDescent="0.2"/>
    <row r="89" spans="2:19" ht="15" customHeight="1" x14ac:dyDescent="0.2"/>
    <row r="90" spans="2:19" ht="15" customHeight="1" x14ac:dyDescent="0.2"/>
    <row r="91" spans="2:19" ht="15" customHeight="1" x14ac:dyDescent="0.2"/>
    <row r="92" spans="2:19" ht="15" customHeight="1" x14ac:dyDescent="0.2"/>
    <row r="93" spans="2:19" ht="15" customHeight="1" x14ac:dyDescent="0.2"/>
    <row r="94" spans="2:19" ht="15" customHeight="1" x14ac:dyDescent="0.2"/>
    <row r="95" spans="2:19" ht="15" customHeight="1" x14ac:dyDescent="0.2"/>
    <row r="96" spans="2:19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</sheetData>
  <sheetProtection insertColumns="0" insertRows="0" deleteColumns="0" deleteRows="0"/>
  <mergeCells count="11">
    <mergeCell ref="P3:P4"/>
    <mergeCell ref="Q3:Q4"/>
    <mergeCell ref="J66:K66"/>
    <mergeCell ref="J67:K67"/>
    <mergeCell ref="B1:C1"/>
    <mergeCell ref="C3:C4"/>
    <mergeCell ref="E3:E4"/>
    <mergeCell ref="J3:K3"/>
    <mergeCell ref="O3:O4"/>
    <mergeCell ref="A3:B4"/>
    <mergeCell ref="D3:D4"/>
  </mergeCells>
  <phoneticPr fontId="11" type="noConversion"/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6:B63" unlockedFormula="1"/>
    <ignoredError sqref="P52 O63 F67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27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270</v>
      </c>
      <c r="F1" s="13" t="s">
        <v>9</v>
      </c>
      <c r="G1" s="13" t="s">
        <v>10</v>
      </c>
      <c r="H1" s="197">
        <v>1.54</v>
      </c>
      <c r="I1" s="14" t="s">
        <v>149</v>
      </c>
      <c r="J1" s="46"/>
      <c r="K1" s="5"/>
      <c r="L1" s="5"/>
      <c r="M1" s="5"/>
      <c r="N1" s="5"/>
      <c r="O1" s="5"/>
      <c r="P1" s="6"/>
      <c r="Q1" s="6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9" ht="30" customHeight="1" x14ac:dyDescent="0.2">
      <c r="B3" s="6"/>
      <c r="C3" s="6"/>
      <c r="D3" s="6"/>
      <c r="E3" s="17" t="s">
        <v>14</v>
      </c>
      <c r="F3" s="339" t="s">
        <v>15</v>
      </c>
      <c r="G3" s="339"/>
      <c r="H3" s="339"/>
      <c r="I3" s="339"/>
      <c r="J3" s="339"/>
      <c r="K3" s="339"/>
      <c r="L3" s="339"/>
      <c r="M3" s="339"/>
      <c r="N3" s="339"/>
      <c r="O3" s="5"/>
      <c r="P3" s="6"/>
      <c r="Q3" s="6"/>
    </row>
    <row r="4" spans="1:19" ht="28" customHeight="1" x14ac:dyDescent="0.2">
      <c r="A4" s="336" t="s">
        <v>2</v>
      </c>
      <c r="B4" s="336"/>
      <c r="C4" s="335" t="s">
        <v>6</v>
      </c>
      <c r="D4" s="333" t="s">
        <v>336</v>
      </c>
      <c r="E4" s="321" t="s">
        <v>8</v>
      </c>
      <c r="F4" s="167"/>
      <c r="G4" s="168"/>
      <c r="H4" s="167"/>
      <c r="I4" s="169"/>
      <c r="J4" s="325" t="s">
        <v>7</v>
      </c>
      <c r="K4" s="326"/>
      <c r="L4" s="172"/>
      <c r="M4" s="168"/>
      <c r="N4" s="168"/>
      <c r="O4" s="324" t="s">
        <v>11</v>
      </c>
      <c r="P4" s="324" t="s">
        <v>12</v>
      </c>
      <c r="Q4" s="321" t="s">
        <v>13</v>
      </c>
    </row>
    <row r="5" spans="1:19" s="1" customFormat="1" ht="39.75" customHeight="1" x14ac:dyDescent="0.2">
      <c r="A5" s="336"/>
      <c r="B5" s="336"/>
      <c r="C5" s="335"/>
      <c r="D5" s="333"/>
      <c r="E5" s="321"/>
      <c r="F5" s="165" t="s">
        <v>366</v>
      </c>
      <c r="G5" s="166" t="s">
        <v>1</v>
      </c>
      <c r="H5" s="165" t="s">
        <v>5</v>
      </c>
      <c r="I5" s="34" t="s">
        <v>52</v>
      </c>
      <c r="J5" s="33" t="s">
        <v>4</v>
      </c>
      <c r="K5" s="34" t="s">
        <v>43</v>
      </c>
      <c r="L5" s="33" t="s">
        <v>122</v>
      </c>
      <c r="M5" s="166" t="s">
        <v>42</v>
      </c>
      <c r="N5" s="166" t="s">
        <v>28</v>
      </c>
      <c r="O5" s="324"/>
      <c r="P5" s="324"/>
      <c r="Q5" s="321"/>
    </row>
    <row r="6" spans="1:19" ht="15" customHeight="1" x14ac:dyDescent="0.2">
      <c r="A6" s="21" t="s">
        <v>317</v>
      </c>
      <c r="B6" s="8">
        <v>42387</v>
      </c>
      <c r="C6" s="9"/>
      <c r="D6" s="9">
        <v>337</v>
      </c>
      <c r="E6" s="198" t="s">
        <v>173</v>
      </c>
      <c r="F6" s="198"/>
      <c r="G6" s="198"/>
      <c r="H6" s="198"/>
      <c r="I6" s="198"/>
      <c r="J6" s="199"/>
      <c r="K6" s="200"/>
      <c r="L6" s="198"/>
      <c r="M6" s="198"/>
      <c r="N6" s="198"/>
      <c r="O6" s="201">
        <f t="shared" ref="O6:O62" si="0">SUM(F6:N6)</f>
        <v>0</v>
      </c>
      <c r="P6" s="32">
        <f>O6/H1</f>
        <v>0</v>
      </c>
      <c r="Q6" s="42"/>
      <c r="R6" s="27"/>
    </row>
    <row r="7" spans="1:19" ht="15" customHeight="1" x14ac:dyDescent="0.2">
      <c r="A7" s="21" t="s">
        <v>318</v>
      </c>
      <c r="B7" s="10">
        <f>B6+1</f>
        <v>42388</v>
      </c>
      <c r="C7" s="9">
        <v>1</v>
      </c>
      <c r="D7" s="9">
        <v>338</v>
      </c>
      <c r="E7" s="198" t="s">
        <v>173</v>
      </c>
      <c r="F7" s="198"/>
      <c r="G7" s="198"/>
      <c r="H7" s="198"/>
      <c r="I7" s="198"/>
      <c r="J7" s="199"/>
      <c r="K7" s="200"/>
      <c r="L7" s="198">
        <v>0</v>
      </c>
      <c r="M7" s="198"/>
      <c r="N7" s="198"/>
      <c r="O7" s="201">
        <f t="shared" si="0"/>
        <v>0</v>
      </c>
      <c r="P7" s="32">
        <f>O7/H1</f>
        <v>0</v>
      </c>
      <c r="Q7" s="42"/>
      <c r="R7" s="27"/>
    </row>
    <row r="8" spans="1:19" ht="15" customHeight="1" x14ac:dyDescent="0.2">
      <c r="A8" s="21" t="s">
        <v>319</v>
      </c>
      <c r="B8" s="10">
        <f t="shared" ref="B8:B62" si="1">B7+1</f>
        <v>42389</v>
      </c>
      <c r="C8" s="9">
        <v>2</v>
      </c>
      <c r="D8" s="9">
        <v>339</v>
      </c>
      <c r="E8" s="198" t="s">
        <v>173</v>
      </c>
      <c r="F8" s="198"/>
      <c r="G8" s="198"/>
      <c r="H8" s="198"/>
      <c r="I8" s="198"/>
      <c r="J8" s="199"/>
      <c r="K8" s="200"/>
      <c r="L8" s="198"/>
      <c r="M8" s="198"/>
      <c r="N8" s="198"/>
      <c r="O8" s="201">
        <f t="shared" si="0"/>
        <v>0</v>
      </c>
      <c r="P8" s="32">
        <f>O8/H1</f>
        <v>0</v>
      </c>
      <c r="R8" s="27"/>
    </row>
    <row r="9" spans="1:19" ht="15" customHeight="1" x14ac:dyDescent="0.2">
      <c r="A9" s="21" t="s">
        <v>320</v>
      </c>
      <c r="B9" s="10">
        <f t="shared" si="1"/>
        <v>42390</v>
      </c>
      <c r="C9" s="9">
        <v>3</v>
      </c>
      <c r="D9" s="9">
        <v>340</v>
      </c>
      <c r="E9" s="198" t="s">
        <v>173</v>
      </c>
      <c r="F9" s="198"/>
      <c r="G9" s="198"/>
      <c r="H9" s="198"/>
      <c r="I9" s="198"/>
      <c r="J9" s="199"/>
      <c r="K9" s="200"/>
      <c r="L9" s="198"/>
      <c r="M9" s="198"/>
      <c r="N9" s="198"/>
      <c r="O9" s="201">
        <f t="shared" si="0"/>
        <v>0</v>
      </c>
      <c r="P9" s="32">
        <f>O9/H1</f>
        <v>0</v>
      </c>
      <c r="Q9" s="42"/>
      <c r="R9" s="27"/>
    </row>
    <row r="10" spans="1:19" ht="15" customHeight="1" x14ac:dyDescent="0.2">
      <c r="A10" s="21" t="s">
        <v>321</v>
      </c>
      <c r="B10" s="10">
        <f t="shared" si="1"/>
        <v>42391</v>
      </c>
      <c r="C10" s="9">
        <v>4</v>
      </c>
      <c r="D10" s="9">
        <v>341</v>
      </c>
      <c r="E10" s="198" t="s">
        <v>173</v>
      </c>
      <c r="F10" s="198"/>
      <c r="G10" s="198"/>
      <c r="H10" s="198">
        <v>6</v>
      </c>
      <c r="I10" s="198"/>
      <c r="J10" s="199"/>
      <c r="K10" s="200"/>
      <c r="L10" s="198"/>
      <c r="M10" s="198"/>
      <c r="N10" s="198"/>
      <c r="O10" s="201">
        <f t="shared" si="0"/>
        <v>6</v>
      </c>
      <c r="P10" s="32">
        <f>O10/H1</f>
        <v>3.8961038961038961</v>
      </c>
      <c r="R10" s="27"/>
    </row>
    <row r="11" spans="1:19" ht="15" customHeight="1" x14ac:dyDescent="0.2">
      <c r="A11" s="21" t="s">
        <v>322</v>
      </c>
      <c r="B11" s="10">
        <f t="shared" si="1"/>
        <v>42392</v>
      </c>
      <c r="C11" s="9">
        <v>5</v>
      </c>
      <c r="D11" s="9">
        <v>342</v>
      </c>
      <c r="E11" s="198" t="s">
        <v>293</v>
      </c>
      <c r="F11" s="198"/>
      <c r="G11" s="198"/>
      <c r="H11" s="198">
        <v>9.5</v>
      </c>
      <c r="I11" s="198">
        <v>30.4</v>
      </c>
      <c r="J11" s="199"/>
      <c r="K11" s="200"/>
      <c r="L11" s="198"/>
      <c r="M11" s="198"/>
      <c r="N11" s="198"/>
      <c r="O11" s="201">
        <f t="shared" si="0"/>
        <v>39.9</v>
      </c>
      <c r="P11" s="32">
        <f>O11/H1</f>
        <v>25.909090909090907</v>
      </c>
      <c r="Q11" s="42"/>
      <c r="R11" s="27"/>
      <c r="S11" s="27"/>
    </row>
    <row r="12" spans="1:19" ht="15" customHeight="1" x14ac:dyDescent="0.2">
      <c r="A12" s="21" t="s">
        <v>323</v>
      </c>
      <c r="B12" s="10">
        <f t="shared" si="1"/>
        <v>42393</v>
      </c>
      <c r="C12" s="9">
        <v>6</v>
      </c>
      <c r="D12" s="9">
        <v>343</v>
      </c>
      <c r="E12" s="198" t="s">
        <v>173</v>
      </c>
      <c r="F12" s="198"/>
      <c r="G12" s="198"/>
      <c r="H12" s="198"/>
      <c r="I12" s="198"/>
      <c r="J12" s="199"/>
      <c r="K12" s="200"/>
      <c r="L12" s="198"/>
      <c r="M12" s="198"/>
      <c r="N12" s="198"/>
      <c r="O12" s="201">
        <f t="shared" si="0"/>
        <v>0</v>
      </c>
      <c r="P12" s="32">
        <f>O12/H1</f>
        <v>0</v>
      </c>
    </row>
    <row r="13" spans="1:19" ht="15" customHeight="1" x14ac:dyDescent="0.2">
      <c r="A13" s="21" t="s">
        <v>317</v>
      </c>
      <c r="B13" s="10">
        <f t="shared" si="1"/>
        <v>42394</v>
      </c>
      <c r="C13" s="9">
        <v>7</v>
      </c>
      <c r="D13" s="9">
        <v>344</v>
      </c>
      <c r="E13" s="198" t="s">
        <v>173</v>
      </c>
      <c r="F13" s="198"/>
      <c r="G13" s="198"/>
      <c r="H13" s="198"/>
      <c r="I13" s="198"/>
      <c r="J13" s="199"/>
      <c r="K13" s="200"/>
      <c r="L13" s="198"/>
      <c r="M13" s="198"/>
      <c r="N13" s="198"/>
      <c r="O13" s="201">
        <f t="shared" si="0"/>
        <v>0</v>
      </c>
      <c r="P13" s="32">
        <f>O13/H1</f>
        <v>0</v>
      </c>
      <c r="Q13" s="42"/>
      <c r="R13" s="27"/>
      <c r="S13" s="27"/>
    </row>
    <row r="14" spans="1:19" ht="15" customHeight="1" x14ac:dyDescent="0.2">
      <c r="A14" s="21" t="s">
        <v>318</v>
      </c>
      <c r="B14" s="10">
        <f t="shared" si="1"/>
        <v>42395</v>
      </c>
      <c r="C14" s="9">
        <v>8</v>
      </c>
      <c r="D14" s="9">
        <v>345</v>
      </c>
      <c r="E14" s="198" t="s">
        <v>173</v>
      </c>
      <c r="F14" s="198"/>
      <c r="G14" s="198"/>
      <c r="H14" s="198"/>
      <c r="I14" s="198"/>
      <c r="J14" s="199"/>
      <c r="K14" s="200"/>
      <c r="L14" s="198"/>
      <c r="M14" s="198"/>
      <c r="N14" s="198"/>
      <c r="O14" s="201">
        <f t="shared" si="0"/>
        <v>0</v>
      </c>
      <c r="P14" s="32">
        <f>O14/H1</f>
        <v>0</v>
      </c>
      <c r="Q14" s="42"/>
    </row>
    <row r="15" spans="1:19" ht="15" customHeight="1" x14ac:dyDescent="0.2">
      <c r="A15" s="21" t="s">
        <v>319</v>
      </c>
      <c r="B15" s="10">
        <f t="shared" si="1"/>
        <v>42396</v>
      </c>
      <c r="C15" s="9">
        <v>9</v>
      </c>
      <c r="D15" s="9">
        <v>346</v>
      </c>
      <c r="E15" s="198" t="s">
        <v>293</v>
      </c>
      <c r="F15" s="198"/>
      <c r="G15" s="198"/>
      <c r="H15" s="198">
        <v>5.55</v>
      </c>
      <c r="I15" s="198">
        <v>21.6</v>
      </c>
      <c r="J15" s="199">
        <v>47.7</v>
      </c>
      <c r="K15" s="200"/>
      <c r="L15" s="198">
        <v>3.1</v>
      </c>
      <c r="M15" s="198"/>
      <c r="N15" s="198"/>
      <c r="O15" s="201">
        <f t="shared" ref="O15:O46" si="2">SUM(F15:N15)</f>
        <v>77.95</v>
      </c>
      <c r="P15" s="32">
        <f>O15/H1</f>
        <v>50.616883116883116</v>
      </c>
      <c r="Q15" s="42"/>
    </row>
    <row r="16" spans="1:19" ht="15" customHeight="1" x14ac:dyDescent="0.2">
      <c r="A16" s="21" t="s">
        <v>320</v>
      </c>
      <c r="B16" s="10">
        <f t="shared" si="1"/>
        <v>42397</v>
      </c>
      <c r="C16" s="9">
        <v>10</v>
      </c>
      <c r="D16" s="9">
        <v>347</v>
      </c>
      <c r="E16" s="198" t="s">
        <v>294</v>
      </c>
      <c r="F16" s="198"/>
      <c r="G16" s="198"/>
      <c r="H16" s="198">
        <v>0.65</v>
      </c>
      <c r="I16" s="198">
        <v>35.200000000000003</v>
      </c>
      <c r="J16" s="199">
        <v>70</v>
      </c>
      <c r="K16" s="200"/>
      <c r="L16" s="198"/>
      <c r="M16" s="198"/>
      <c r="N16" s="198"/>
      <c r="O16" s="201">
        <f t="shared" si="2"/>
        <v>105.85</v>
      </c>
      <c r="P16" s="32">
        <f>O16/H1</f>
        <v>68.733766233766232</v>
      </c>
      <c r="Q16" s="42"/>
    </row>
    <row r="17" spans="1:17" ht="15" customHeight="1" x14ac:dyDescent="0.2">
      <c r="A17" s="21" t="s">
        <v>321</v>
      </c>
      <c r="B17" s="10">
        <f t="shared" si="1"/>
        <v>42398</v>
      </c>
      <c r="C17" s="9">
        <v>11</v>
      </c>
      <c r="D17" s="9">
        <v>348</v>
      </c>
      <c r="E17" s="198" t="s">
        <v>293</v>
      </c>
      <c r="F17" s="198"/>
      <c r="G17" s="198"/>
      <c r="H17" s="198"/>
      <c r="I17" s="198">
        <v>21.6</v>
      </c>
      <c r="J17" s="199"/>
      <c r="K17" s="200"/>
      <c r="L17" s="198">
        <v>5.4</v>
      </c>
      <c r="M17" s="198"/>
      <c r="N17" s="198"/>
      <c r="O17" s="201">
        <f t="shared" si="2"/>
        <v>27</v>
      </c>
      <c r="P17" s="32">
        <f>O17/H1</f>
        <v>17.532467532467532</v>
      </c>
      <c r="Q17" s="42"/>
    </row>
    <row r="18" spans="1:17" ht="15" customHeight="1" x14ac:dyDescent="0.2">
      <c r="A18" s="21" t="s">
        <v>322</v>
      </c>
      <c r="B18" s="10">
        <f t="shared" si="1"/>
        <v>42399</v>
      </c>
      <c r="C18" s="9">
        <v>12</v>
      </c>
      <c r="D18" s="9">
        <v>349</v>
      </c>
      <c r="E18" s="198" t="s">
        <v>289</v>
      </c>
      <c r="F18" s="198"/>
      <c r="G18" s="198"/>
      <c r="H18" s="198"/>
      <c r="I18" s="198">
        <v>92.44</v>
      </c>
      <c r="J18" s="199"/>
      <c r="K18" s="200"/>
      <c r="L18" s="198"/>
      <c r="M18" s="198"/>
      <c r="N18" s="198">
        <v>50</v>
      </c>
      <c r="O18" s="201">
        <f t="shared" si="2"/>
        <v>142.44</v>
      </c>
      <c r="P18" s="32">
        <f>O18/H1</f>
        <v>92.493506493506487</v>
      </c>
      <c r="Q18" s="42"/>
    </row>
    <row r="19" spans="1:17" ht="15" customHeight="1" x14ac:dyDescent="0.2">
      <c r="A19" s="21" t="s">
        <v>323</v>
      </c>
      <c r="B19" s="10">
        <f t="shared" si="1"/>
        <v>42400</v>
      </c>
      <c r="C19" s="9">
        <v>13</v>
      </c>
      <c r="D19" s="9">
        <v>350</v>
      </c>
      <c r="E19" s="198" t="s">
        <v>283</v>
      </c>
      <c r="F19" s="198"/>
      <c r="G19" s="198"/>
      <c r="H19" s="198">
        <v>37.799999999999997</v>
      </c>
      <c r="I19" s="198">
        <v>149.80000000000001</v>
      </c>
      <c r="J19" s="199"/>
      <c r="K19" s="200"/>
      <c r="L19" s="198"/>
      <c r="M19" s="198"/>
      <c r="N19" s="198"/>
      <c r="O19" s="201">
        <f t="shared" si="2"/>
        <v>187.60000000000002</v>
      </c>
      <c r="P19" s="32">
        <f>O19/H1</f>
        <v>121.81818181818183</v>
      </c>
      <c r="Q19" s="42"/>
    </row>
    <row r="20" spans="1:17" ht="15" customHeight="1" x14ac:dyDescent="0.2">
      <c r="A20" s="21" t="s">
        <v>317</v>
      </c>
      <c r="B20" s="10">
        <f t="shared" si="1"/>
        <v>42401</v>
      </c>
      <c r="C20" s="9">
        <v>14</v>
      </c>
      <c r="D20" s="9">
        <v>351</v>
      </c>
      <c r="E20" s="198" t="s">
        <v>283</v>
      </c>
      <c r="F20" s="198"/>
      <c r="G20" s="198"/>
      <c r="H20" s="198">
        <v>29.25</v>
      </c>
      <c r="I20" s="198"/>
      <c r="J20" s="199"/>
      <c r="K20" s="200"/>
      <c r="L20" s="198"/>
      <c r="M20" s="198"/>
      <c r="N20" s="198"/>
      <c r="O20" s="201">
        <f t="shared" si="2"/>
        <v>29.25</v>
      </c>
      <c r="P20" s="32">
        <f>O20/H1</f>
        <v>18.993506493506494</v>
      </c>
      <c r="Q20" s="42"/>
    </row>
    <row r="21" spans="1:17" ht="15" customHeight="1" x14ac:dyDescent="0.2">
      <c r="A21" s="21" t="s">
        <v>318</v>
      </c>
      <c r="B21" s="10">
        <f t="shared" si="1"/>
        <v>42402</v>
      </c>
      <c r="C21" s="9">
        <v>15</v>
      </c>
      <c r="D21" s="9">
        <v>352</v>
      </c>
      <c r="E21" s="198" t="s">
        <v>283</v>
      </c>
      <c r="F21" s="198"/>
      <c r="G21" s="198"/>
      <c r="H21" s="198">
        <v>16.5</v>
      </c>
      <c r="I21" s="198"/>
      <c r="J21" s="199"/>
      <c r="K21" s="200"/>
      <c r="L21" s="198">
        <v>2</v>
      </c>
      <c r="M21" s="198"/>
      <c r="N21" s="198">
        <v>65</v>
      </c>
      <c r="O21" s="201">
        <f t="shared" si="2"/>
        <v>83.5</v>
      </c>
      <c r="P21" s="32">
        <f>O21/H1</f>
        <v>54.220779220779221</v>
      </c>
      <c r="Q21" s="42"/>
    </row>
    <row r="22" spans="1:17" ht="15" customHeight="1" x14ac:dyDescent="0.2">
      <c r="A22" s="21" t="s">
        <v>319</v>
      </c>
      <c r="B22" s="10">
        <f t="shared" si="1"/>
        <v>42403</v>
      </c>
      <c r="C22" s="9">
        <v>16</v>
      </c>
      <c r="D22" s="9">
        <v>353</v>
      </c>
      <c r="E22" s="198" t="s">
        <v>298</v>
      </c>
      <c r="F22" s="198"/>
      <c r="G22" s="198"/>
      <c r="H22" s="198">
        <v>10.5</v>
      </c>
      <c r="I22" s="198">
        <v>162.69999999999999</v>
      </c>
      <c r="J22" s="199"/>
      <c r="K22" s="200"/>
      <c r="L22" s="198">
        <v>17</v>
      </c>
      <c r="M22" s="198"/>
      <c r="N22" s="198"/>
      <c r="O22" s="201">
        <f t="shared" si="2"/>
        <v>190.2</v>
      </c>
      <c r="P22" s="32">
        <f>O22/H1</f>
        <v>123.5064935064935</v>
      </c>
      <c r="Q22" s="42"/>
    </row>
    <row r="23" spans="1:17" ht="15" customHeight="1" x14ac:dyDescent="0.2">
      <c r="A23" s="21" t="s">
        <v>320</v>
      </c>
      <c r="B23" s="10">
        <f t="shared" si="1"/>
        <v>42404</v>
      </c>
      <c r="C23" s="9">
        <v>17</v>
      </c>
      <c r="D23" s="9">
        <v>354</v>
      </c>
      <c r="E23" s="198" t="s">
        <v>284</v>
      </c>
      <c r="F23" s="198"/>
      <c r="G23" s="198"/>
      <c r="H23" s="198">
        <v>8</v>
      </c>
      <c r="I23" s="198"/>
      <c r="J23" s="199"/>
      <c r="K23" s="200"/>
      <c r="L23" s="198"/>
      <c r="M23" s="198"/>
      <c r="N23" s="198"/>
      <c r="O23" s="201">
        <f t="shared" si="2"/>
        <v>8</v>
      </c>
      <c r="P23" s="32">
        <f>O23/H1</f>
        <v>5.1948051948051948</v>
      </c>
      <c r="Q23" s="42"/>
    </row>
    <row r="24" spans="1:17" ht="15" customHeight="1" x14ac:dyDescent="0.2">
      <c r="A24" s="21" t="s">
        <v>321</v>
      </c>
      <c r="B24" s="10">
        <f t="shared" si="1"/>
        <v>42405</v>
      </c>
      <c r="C24" s="9">
        <v>18</v>
      </c>
      <c r="D24" s="9">
        <v>355</v>
      </c>
      <c r="E24" s="198" t="s">
        <v>284</v>
      </c>
      <c r="F24" s="198"/>
      <c r="G24" s="198"/>
      <c r="H24" s="198">
        <v>15.5</v>
      </c>
      <c r="I24" s="198"/>
      <c r="J24" s="199">
        <v>19.5</v>
      </c>
      <c r="K24" s="200"/>
      <c r="L24" s="198"/>
      <c r="M24" s="198"/>
      <c r="N24" s="198"/>
      <c r="O24" s="201">
        <f t="shared" si="2"/>
        <v>35</v>
      </c>
      <c r="P24" s="32">
        <f>O24/H1</f>
        <v>22.727272727272727</v>
      </c>
      <c r="Q24" s="42"/>
    </row>
    <row r="25" spans="1:17" ht="15" customHeight="1" x14ac:dyDescent="0.2">
      <c r="A25" s="21" t="s">
        <v>322</v>
      </c>
      <c r="B25" s="10">
        <f t="shared" si="1"/>
        <v>42406</v>
      </c>
      <c r="C25" s="9">
        <v>19</v>
      </c>
      <c r="D25" s="9">
        <v>356</v>
      </c>
      <c r="E25" s="198" t="s">
        <v>284</v>
      </c>
      <c r="F25" s="198"/>
      <c r="G25" s="198"/>
      <c r="H25" s="198">
        <v>49</v>
      </c>
      <c r="I25" s="198">
        <v>28</v>
      </c>
      <c r="J25" s="199"/>
      <c r="K25" s="200"/>
      <c r="L25" s="198"/>
      <c r="M25" s="198"/>
      <c r="N25" s="198"/>
      <c r="O25" s="201">
        <f t="shared" si="2"/>
        <v>77</v>
      </c>
      <c r="P25" s="32">
        <f>O25/H1</f>
        <v>50</v>
      </c>
      <c r="Q25" s="42"/>
    </row>
    <row r="26" spans="1:17" ht="15" customHeight="1" x14ac:dyDescent="0.2">
      <c r="A26" s="21" t="s">
        <v>323</v>
      </c>
      <c r="B26" s="10">
        <f t="shared" si="1"/>
        <v>42407</v>
      </c>
      <c r="C26" s="9">
        <v>20</v>
      </c>
      <c r="D26" s="9">
        <v>357</v>
      </c>
      <c r="E26" s="198" t="s">
        <v>284</v>
      </c>
      <c r="F26" s="198"/>
      <c r="G26" s="198"/>
      <c r="H26" s="198">
        <v>12.45</v>
      </c>
      <c r="I26" s="198"/>
      <c r="J26" s="199"/>
      <c r="K26" s="200"/>
      <c r="L26" s="198"/>
      <c r="M26" s="198"/>
      <c r="N26" s="198">
        <v>50</v>
      </c>
      <c r="O26" s="201">
        <f t="shared" si="2"/>
        <v>62.45</v>
      </c>
      <c r="P26" s="32">
        <f>O26/H1</f>
        <v>40.551948051948052</v>
      </c>
      <c r="Q26" s="42"/>
    </row>
    <row r="27" spans="1:17" ht="15" customHeight="1" x14ac:dyDescent="0.2">
      <c r="A27" s="21" t="s">
        <v>317</v>
      </c>
      <c r="B27" s="10">
        <f t="shared" si="1"/>
        <v>42408</v>
      </c>
      <c r="C27" s="9">
        <v>21</v>
      </c>
      <c r="D27" s="9">
        <v>358</v>
      </c>
      <c r="E27" s="198" t="s">
        <v>284</v>
      </c>
      <c r="F27" s="198"/>
      <c r="G27" s="198"/>
      <c r="H27" s="198">
        <v>63.9</v>
      </c>
      <c r="I27" s="198"/>
      <c r="J27" s="199"/>
      <c r="K27" s="200"/>
      <c r="L27" s="198"/>
      <c r="M27" s="198"/>
      <c r="N27" s="198"/>
      <c r="O27" s="201">
        <f t="shared" si="2"/>
        <v>63.9</v>
      </c>
      <c r="P27" s="32">
        <f>O27/H1</f>
        <v>41.493506493506494</v>
      </c>
      <c r="Q27" s="42"/>
    </row>
    <row r="28" spans="1:17" ht="15" customHeight="1" x14ac:dyDescent="0.2">
      <c r="A28" s="21" t="s">
        <v>318</v>
      </c>
      <c r="B28" s="10">
        <f t="shared" si="1"/>
        <v>42409</v>
      </c>
      <c r="C28" s="9">
        <v>22</v>
      </c>
      <c r="D28" s="9">
        <v>359</v>
      </c>
      <c r="E28" s="198" t="s">
        <v>284</v>
      </c>
      <c r="F28" s="198"/>
      <c r="G28" s="198"/>
      <c r="H28" s="198">
        <v>9.4</v>
      </c>
      <c r="I28" s="200">
        <v>4</v>
      </c>
      <c r="J28" s="199"/>
      <c r="K28" s="200"/>
      <c r="L28" s="198"/>
      <c r="M28" s="198"/>
      <c r="N28" s="198"/>
      <c r="O28" s="201">
        <f t="shared" si="2"/>
        <v>13.4</v>
      </c>
      <c r="P28" s="32">
        <f>O28/H1</f>
        <v>8.7012987012987022</v>
      </c>
      <c r="Q28" s="42"/>
    </row>
    <row r="29" spans="1:17" ht="15" customHeight="1" x14ac:dyDescent="0.2">
      <c r="A29" s="21" t="s">
        <v>319</v>
      </c>
      <c r="B29" s="10">
        <f t="shared" si="1"/>
        <v>42410</v>
      </c>
      <c r="C29" s="9">
        <v>23</v>
      </c>
      <c r="D29" s="9">
        <v>360</v>
      </c>
      <c r="E29" s="198" t="s">
        <v>299</v>
      </c>
      <c r="F29" s="198"/>
      <c r="G29" s="198">
        <v>528.22</v>
      </c>
      <c r="H29" s="198"/>
      <c r="I29" s="198">
        <v>596.36</v>
      </c>
      <c r="J29" s="199">
        <v>24</v>
      </c>
      <c r="K29" s="200"/>
      <c r="L29" s="198"/>
      <c r="M29" s="198"/>
      <c r="N29" s="198"/>
      <c r="O29" s="201">
        <f t="shared" si="2"/>
        <v>1148.58</v>
      </c>
      <c r="P29" s="32">
        <f>O29/H1</f>
        <v>745.83116883116872</v>
      </c>
      <c r="Q29" s="42"/>
    </row>
    <row r="30" spans="1:17" ht="15" customHeight="1" x14ac:dyDescent="0.2">
      <c r="A30" s="21" t="s">
        <v>320</v>
      </c>
      <c r="B30" s="10">
        <f t="shared" si="1"/>
        <v>42411</v>
      </c>
      <c r="C30" s="9">
        <v>24</v>
      </c>
      <c r="D30" s="9">
        <v>361</v>
      </c>
      <c r="E30" s="198" t="s">
        <v>305</v>
      </c>
      <c r="F30" s="198"/>
      <c r="G30" s="198">
        <v>101.64</v>
      </c>
      <c r="H30" s="198">
        <v>7.5</v>
      </c>
      <c r="I30" s="198"/>
      <c r="J30" s="199"/>
      <c r="K30" s="200"/>
      <c r="L30" s="198">
        <v>2</v>
      </c>
      <c r="M30" s="198"/>
      <c r="N30" s="198"/>
      <c r="O30" s="201">
        <f t="shared" si="2"/>
        <v>111.14</v>
      </c>
      <c r="P30" s="32">
        <f>O30/H1</f>
        <v>72.168831168831161</v>
      </c>
      <c r="Q30" s="42"/>
    </row>
    <row r="31" spans="1:17" ht="15" customHeight="1" x14ac:dyDescent="0.2">
      <c r="A31" s="21" t="s">
        <v>321</v>
      </c>
      <c r="B31" s="10">
        <f t="shared" si="1"/>
        <v>42412</v>
      </c>
      <c r="C31" s="9">
        <v>25</v>
      </c>
      <c r="D31" s="9">
        <v>362</v>
      </c>
      <c r="E31" s="198" t="s">
        <v>304</v>
      </c>
      <c r="F31" s="198"/>
      <c r="G31" s="198"/>
      <c r="H31" s="198"/>
      <c r="I31" s="198">
        <v>42</v>
      </c>
      <c r="J31" s="199"/>
      <c r="K31" s="200"/>
      <c r="L31" s="198">
        <v>2</v>
      </c>
      <c r="M31" s="198"/>
      <c r="N31" s="198"/>
      <c r="O31" s="201">
        <f t="shared" si="2"/>
        <v>44</v>
      </c>
      <c r="P31" s="32">
        <f>O31/H1</f>
        <v>28.571428571428569</v>
      </c>
      <c r="Q31" s="42"/>
    </row>
    <row r="32" spans="1:17" ht="15" customHeight="1" x14ac:dyDescent="0.2">
      <c r="A32" s="21" t="s">
        <v>322</v>
      </c>
      <c r="B32" s="10">
        <f t="shared" si="1"/>
        <v>42413</v>
      </c>
      <c r="C32" s="9">
        <v>26</v>
      </c>
      <c r="D32" s="9">
        <v>363</v>
      </c>
      <c r="E32" s="198" t="s">
        <v>304</v>
      </c>
      <c r="F32" s="198"/>
      <c r="G32" s="198"/>
      <c r="H32" s="198">
        <v>6</v>
      </c>
      <c r="I32" s="198"/>
      <c r="J32" s="199"/>
      <c r="K32" s="200"/>
      <c r="L32" s="198">
        <v>2</v>
      </c>
      <c r="M32" s="198"/>
      <c r="N32" s="198"/>
      <c r="O32" s="201">
        <f t="shared" si="2"/>
        <v>8</v>
      </c>
      <c r="P32" s="32">
        <f>O32/H1</f>
        <v>5.1948051948051948</v>
      </c>
      <c r="Q32" s="42"/>
    </row>
    <row r="33" spans="1:17" ht="15" customHeight="1" x14ac:dyDescent="0.2">
      <c r="A33" s="21" t="s">
        <v>323</v>
      </c>
      <c r="B33" s="10">
        <f t="shared" si="1"/>
        <v>42414</v>
      </c>
      <c r="C33" s="9">
        <v>27</v>
      </c>
      <c r="D33" s="9">
        <v>364</v>
      </c>
      <c r="E33" s="198" t="s">
        <v>306</v>
      </c>
      <c r="F33" s="198"/>
      <c r="G33" s="198">
        <v>139</v>
      </c>
      <c r="H33" s="198">
        <v>35.4</v>
      </c>
      <c r="I33" s="198">
        <v>34</v>
      </c>
      <c r="J33" s="199"/>
      <c r="K33" s="200"/>
      <c r="L33" s="198"/>
      <c r="M33" s="198"/>
      <c r="N33" s="198"/>
      <c r="O33" s="201">
        <f t="shared" si="2"/>
        <v>208.4</v>
      </c>
      <c r="P33" s="32">
        <f>O33/H1</f>
        <v>135.32467532467533</v>
      </c>
      <c r="Q33" s="42"/>
    </row>
    <row r="34" spans="1:17" ht="15" customHeight="1" x14ac:dyDescent="0.2">
      <c r="A34" s="21" t="s">
        <v>317</v>
      </c>
      <c r="B34" s="10">
        <f t="shared" si="1"/>
        <v>42415</v>
      </c>
      <c r="C34" s="9">
        <v>28</v>
      </c>
      <c r="D34" s="271">
        <v>365</v>
      </c>
      <c r="E34" s="198" t="s">
        <v>301</v>
      </c>
      <c r="F34" s="198"/>
      <c r="G34" s="198">
        <v>95</v>
      </c>
      <c r="H34" s="198"/>
      <c r="I34" s="198"/>
      <c r="J34" s="199"/>
      <c r="K34" s="200"/>
      <c r="L34" s="198"/>
      <c r="M34" s="198">
        <v>5</v>
      </c>
      <c r="N34" s="198"/>
      <c r="O34" s="201">
        <f t="shared" si="2"/>
        <v>100</v>
      </c>
      <c r="P34" s="32">
        <f>O34/H1</f>
        <v>64.935064935064929</v>
      </c>
      <c r="Q34" s="42"/>
    </row>
    <row r="35" spans="1:17" ht="15" customHeight="1" x14ac:dyDescent="0.2">
      <c r="A35" s="21" t="s">
        <v>318</v>
      </c>
      <c r="B35" s="10">
        <f t="shared" si="1"/>
        <v>42416</v>
      </c>
      <c r="C35" s="9">
        <v>29</v>
      </c>
      <c r="D35" s="9">
        <v>366</v>
      </c>
      <c r="E35" s="198" t="s">
        <v>300</v>
      </c>
      <c r="F35" s="198"/>
      <c r="G35" s="198"/>
      <c r="H35" s="198"/>
      <c r="I35" s="198"/>
      <c r="J35" s="199"/>
      <c r="K35" s="200"/>
      <c r="L35" s="198"/>
      <c r="M35" s="198"/>
      <c r="N35" s="198"/>
      <c r="O35" s="201">
        <f t="shared" si="2"/>
        <v>0</v>
      </c>
      <c r="P35" s="32">
        <f>O35/H1</f>
        <v>0</v>
      </c>
      <c r="Q35" s="42"/>
    </row>
    <row r="36" spans="1:17" ht="15" customHeight="1" x14ac:dyDescent="0.2">
      <c r="A36" s="21" t="s">
        <v>319</v>
      </c>
      <c r="B36" s="10">
        <f>B35+1</f>
        <v>42417</v>
      </c>
      <c r="C36" s="9">
        <v>30</v>
      </c>
      <c r="D36" s="9">
        <v>367</v>
      </c>
      <c r="E36" s="198" t="s">
        <v>300</v>
      </c>
      <c r="F36" s="198"/>
      <c r="G36" s="198"/>
      <c r="H36" s="198">
        <v>18</v>
      </c>
      <c r="I36" s="198">
        <v>33</v>
      </c>
      <c r="J36" s="199"/>
      <c r="K36" s="200"/>
      <c r="L36" s="198"/>
      <c r="M36" s="198"/>
      <c r="N36" s="198"/>
      <c r="O36" s="201">
        <f t="shared" si="2"/>
        <v>51</v>
      </c>
      <c r="P36" s="32">
        <f>O36/H1</f>
        <v>33.116883116883116</v>
      </c>
      <c r="Q36" s="42"/>
    </row>
    <row r="37" spans="1:17" ht="15" customHeight="1" x14ac:dyDescent="0.2">
      <c r="A37" s="21" t="s">
        <v>320</v>
      </c>
      <c r="B37" s="10">
        <f t="shared" si="1"/>
        <v>42418</v>
      </c>
      <c r="C37" s="9">
        <v>31</v>
      </c>
      <c r="D37" s="9">
        <v>368</v>
      </c>
      <c r="E37" s="198" t="s">
        <v>302</v>
      </c>
      <c r="F37" s="198"/>
      <c r="G37" s="198">
        <v>256.5</v>
      </c>
      <c r="H37" s="198"/>
      <c r="I37" s="198">
        <v>36</v>
      </c>
      <c r="J37" s="199"/>
      <c r="K37" s="200"/>
      <c r="L37" s="198"/>
      <c r="M37" s="198"/>
      <c r="N37" s="198"/>
      <c r="O37" s="201">
        <f t="shared" si="2"/>
        <v>292.5</v>
      </c>
      <c r="P37" s="32">
        <f>O37/H1</f>
        <v>189.93506493506493</v>
      </c>
      <c r="Q37" s="42"/>
    </row>
    <row r="38" spans="1:17" ht="15" customHeight="1" x14ac:dyDescent="0.2">
      <c r="A38" s="21" t="s">
        <v>321</v>
      </c>
      <c r="B38" s="10">
        <f t="shared" si="1"/>
        <v>42419</v>
      </c>
      <c r="C38" s="9">
        <v>32</v>
      </c>
      <c r="D38" s="9">
        <v>369</v>
      </c>
      <c r="E38" s="198" t="s">
        <v>303</v>
      </c>
      <c r="F38" s="198"/>
      <c r="G38" s="198">
        <v>79</v>
      </c>
      <c r="H38" s="198"/>
      <c r="I38" s="198">
        <v>187</v>
      </c>
      <c r="J38" s="199"/>
      <c r="K38" s="200"/>
      <c r="L38" s="198"/>
      <c r="M38" s="198"/>
      <c r="N38" s="198">
        <v>19.95</v>
      </c>
      <c r="O38" s="201">
        <f t="shared" si="2"/>
        <v>285.95</v>
      </c>
      <c r="P38" s="32">
        <f>O38/H1</f>
        <v>185.68181818181816</v>
      </c>
      <c r="Q38" s="42"/>
    </row>
    <row r="39" spans="1:17" ht="15" customHeight="1" x14ac:dyDescent="0.2">
      <c r="A39" s="21" t="s">
        <v>322</v>
      </c>
      <c r="B39" s="10">
        <f t="shared" si="1"/>
        <v>42420</v>
      </c>
      <c r="C39" s="9">
        <v>33</v>
      </c>
      <c r="D39" s="9">
        <v>370</v>
      </c>
      <c r="E39" s="198" t="s">
        <v>295</v>
      </c>
      <c r="F39" s="198"/>
      <c r="G39" s="198"/>
      <c r="H39" s="198">
        <v>7</v>
      </c>
      <c r="I39" s="198">
        <v>24</v>
      </c>
      <c r="J39" s="199">
        <v>22</v>
      </c>
      <c r="K39" s="200"/>
      <c r="L39" s="198"/>
      <c r="M39" s="198"/>
      <c r="N39" s="198"/>
      <c r="O39" s="201">
        <f t="shared" si="2"/>
        <v>53</v>
      </c>
      <c r="P39" s="32">
        <f>O39/H1</f>
        <v>34.415584415584412</v>
      </c>
      <c r="Q39" s="42"/>
    </row>
    <row r="40" spans="1:17" ht="15" customHeight="1" x14ac:dyDescent="0.2">
      <c r="A40" s="21" t="s">
        <v>323</v>
      </c>
      <c r="B40" s="10">
        <f t="shared" si="1"/>
        <v>42421</v>
      </c>
      <c r="C40" s="9">
        <v>34</v>
      </c>
      <c r="D40" s="9">
        <v>371</v>
      </c>
      <c r="E40" s="198" t="s">
        <v>296</v>
      </c>
      <c r="F40" s="198"/>
      <c r="G40" s="198"/>
      <c r="H40" s="198">
        <v>2.5</v>
      </c>
      <c r="I40" s="198">
        <v>25</v>
      </c>
      <c r="J40" s="199">
        <v>32</v>
      </c>
      <c r="K40" s="200"/>
      <c r="L40" s="198"/>
      <c r="M40" s="198"/>
      <c r="N40" s="198"/>
      <c r="O40" s="201">
        <f t="shared" si="2"/>
        <v>59.5</v>
      </c>
      <c r="P40" s="32">
        <f>O40/H1</f>
        <v>38.636363636363633</v>
      </c>
      <c r="Q40" s="42"/>
    </row>
    <row r="41" spans="1:17" ht="15" customHeight="1" x14ac:dyDescent="0.2">
      <c r="A41" s="21" t="s">
        <v>317</v>
      </c>
      <c r="B41" s="10">
        <f t="shared" si="1"/>
        <v>42422</v>
      </c>
      <c r="C41" s="9">
        <v>35</v>
      </c>
      <c r="D41" s="9">
        <v>372</v>
      </c>
      <c r="E41" s="198" t="s">
        <v>297</v>
      </c>
      <c r="F41" s="198"/>
      <c r="G41" s="198">
        <v>39</v>
      </c>
      <c r="H41" s="198">
        <v>33</v>
      </c>
      <c r="I41" s="198">
        <v>216.6</v>
      </c>
      <c r="J41" s="199"/>
      <c r="K41" s="200"/>
      <c r="L41" s="198"/>
      <c r="M41" s="198"/>
      <c r="N41" s="198"/>
      <c r="O41" s="201">
        <f t="shared" si="2"/>
        <v>288.60000000000002</v>
      </c>
      <c r="P41" s="32">
        <f>O41/H1</f>
        <v>187.40259740259742</v>
      </c>
      <c r="Q41" s="42"/>
    </row>
    <row r="42" spans="1:17" ht="15" customHeight="1" x14ac:dyDescent="0.2">
      <c r="A42" s="21" t="s">
        <v>318</v>
      </c>
      <c r="B42" s="10">
        <f t="shared" si="1"/>
        <v>42423</v>
      </c>
      <c r="C42" s="9">
        <v>36</v>
      </c>
      <c r="D42" s="9">
        <v>373</v>
      </c>
      <c r="E42" s="198" t="s">
        <v>285</v>
      </c>
      <c r="F42" s="198"/>
      <c r="G42" s="198"/>
      <c r="H42" s="198">
        <v>24.5</v>
      </c>
      <c r="I42" s="198">
        <v>13.2</v>
      </c>
      <c r="J42" s="199"/>
      <c r="K42" s="200"/>
      <c r="L42" s="198">
        <v>4.7</v>
      </c>
      <c r="M42" s="198"/>
      <c r="N42" s="198"/>
      <c r="O42" s="201">
        <f t="shared" si="2"/>
        <v>42.400000000000006</v>
      </c>
      <c r="P42" s="32">
        <f>O42/H1</f>
        <v>27.532467532467535</v>
      </c>
      <c r="Q42" s="42"/>
    </row>
    <row r="43" spans="1:17" ht="15" customHeight="1" x14ac:dyDescent="0.2">
      <c r="A43" s="21" t="s">
        <v>319</v>
      </c>
      <c r="B43" s="10">
        <f t="shared" si="1"/>
        <v>42424</v>
      </c>
      <c r="C43" s="9">
        <v>37</v>
      </c>
      <c r="D43" s="9">
        <v>374</v>
      </c>
      <c r="E43" s="198" t="s">
        <v>285</v>
      </c>
      <c r="F43" s="198"/>
      <c r="G43" s="198"/>
      <c r="H43" s="198">
        <v>23</v>
      </c>
      <c r="I43" s="198">
        <v>6.6</v>
      </c>
      <c r="J43" s="199"/>
      <c r="K43" s="200"/>
      <c r="L43" s="198"/>
      <c r="M43" s="198"/>
      <c r="N43" s="198"/>
      <c r="O43" s="201">
        <f t="shared" si="2"/>
        <v>29.6</v>
      </c>
      <c r="P43" s="32">
        <f>O43/H1</f>
        <v>19.220779220779221</v>
      </c>
      <c r="Q43" s="42"/>
    </row>
    <row r="44" spans="1:17" ht="15" customHeight="1" x14ac:dyDescent="0.2">
      <c r="A44" s="21" t="s">
        <v>320</v>
      </c>
      <c r="B44" s="10">
        <f t="shared" si="1"/>
        <v>42425</v>
      </c>
      <c r="C44" s="9">
        <v>38</v>
      </c>
      <c r="D44" s="9">
        <v>375</v>
      </c>
      <c r="E44" s="198" t="s">
        <v>285</v>
      </c>
      <c r="F44" s="198"/>
      <c r="G44" s="198"/>
      <c r="H44" s="198">
        <v>40</v>
      </c>
      <c r="I44" s="198"/>
      <c r="J44" s="199"/>
      <c r="K44" s="200"/>
      <c r="L44" s="198"/>
      <c r="M44" s="198"/>
      <c r="N44" s="198"/>
      <c r="O44" s="201">
        <f t="shared" si="2"/>
        <v>40</v>
      </c>
      <c r="P44" s="32">
        <f>O44/H1</f>
        <v>25.974025974025974</v>
      </c>
      <c r="Q44" s="42"/>
    </row>
    <row r="45" spans="1:17" ht="15" customHeight="1" x14ac:dyDescent="0.2">
      <c r="A45" s="21" t="s">
        <v>321</v>
      </c>
      <c r="B45" s="10">
        <f t="shared" si="1"/>
        <v>42426</v>
      </c>
      <c r="C45" s="9">
        <v>39</v>
      </c>
      <c r="D45" s="9">
        <v>376</v>
      </c>
      <c r="E45" s="198" t="s">
        <v>285</v>
      </c>
      <c r="F45" s="198"/>
      <c r="G45" s="198">
        <v>161</v>
      </c>
      <c r="H45" s="198">
        <v>4.8</v>
      </c>
      <c r="I45" s="198">
        <v>499.8</v>
      </c>
      <c r="J45" s="199"/>
      <c r="K45" s="200"/>
      <c r="L45" s="198"/>
      <c r="M45" s="198"/>
      <c r="N45" s="198"/>
      <c r="O45" s="201">
        <f t="shared" si="2"/>
        <v>665.6</v>
      </c>
      <c r="P45" s="32">
        <f>O45/H1</f>
        <v>432.20779220779224</v>
      </c>
      <c r="Q45" s="42"/>
    </row>
    <row r="46" spans="1:17" ht="15" customHeight="1" x14ac:dyDescent="0.2">
      <c r="A46" s="21" t="s">
        <v>322</v>
      </c>
      <c r="B46" s="10">
        <f t="shared" si="1"/>
        <v>42427</v>
      </c>
      <c r="C46" s="9">
        <v>40</v>
      </c>
      <c r="D46" s="9">
        <v>377</v>
      </c>
      <c r="E46" s="198" t="s">
        <v>288</v>
      </c>
      <c r="F46" s="198"/>
      <c r="G46" s="198"/>
      <c r="H46" s="198">
        <v>13.2</v>
      </c>
      <c r="I46" s="198"/>
      <c r="J46" s="199"/>
      <c r="K46" s="200"/>
      <c r="L46" s="198"/>
      <c r="M46" s="198"/>
      <c r="N46" s="198"/>
      <c r="O46" s="201">
        <f t="shared" si="2"/>
        <v>13.2</v>
      </c>
      <c r="P46" s="32">
        <f>O46/H1</f>
        <v>8.5714285714285712</v>
      </c>
      <c r="Q46" s="42"/>
    </row>
    <row r="47" spans="1:17" ht="15" customHeight="1" x14ac:dyDescent="0.2">
      <c r="A47" s="21" t="s">
        <v>323</v>
      </c>
      <c r="B47" s="10">
        <f>B46+1</f>
        <v>42428</v>
      </c>
      <c r="C47" s="9">
        <v>41</v>
      </c>
      <c r="D47" s="9">
        <v>378</v>
      </c>
      <c r="E47" s="198" t="s">
        <v>288</v>
      </c>
      <c r="F47" s="198"/>
      <c r="G47" s="198"/>
      <c r="H47" s="198">
        <v>12</v>
      </c>
      <c r="I47" s="198"/>
      <c r="J47" s="199"/>
      <c r="K47" s="200"/>
      <c r="L47" s="198"/>
      <c r="M47" s="198"/>
      <c r="N47" s="198"/>
      <c r="O47" s="201">
        <f t="shared" si="0"/>
        <v>12</v>
      </c>
      <c r="P47" s="32">
        <f>O47/H1</f>
        <v>7.7922077922077921</v>
      </c>
    </row>
    <row r="48" spans="1:17" ht="15" customHeight="1" x14ac:dyDescent="0.2">
      <c r="A48" s="21" t="s">
        <v>317</v>
      </c>
      <c r="B48" s="10">
        <f t="shared" si="1"/>
        <v>42429</v>
      </c>
      <c r="C48" s="9">
        <v>42</v>
      </c>
      <c r="D48" s="9">
        <v>379</v>
      </c>
      <c r="E48" s="198" t="s">
        <v>288</v>
      </c>
      <c r="F48" s="198"/>
      <c r="G48" s="198"/>
      <c r="H48" s="198">
        <v>18</v>
      </c>
      <c r="I48" s="198"/>
      <c r="J48" s="199"/>
      <c r="K48" s="200"/>
      <c r="L48" s="198"/>
      <c r="M48" s="198">
        <v>5</v>
      </c>
      <c r="N48" s="198"/>
      <c r="O48" s="201">
        <f t="shared" si="0"/>
        <v>23</v>
      </c>
      <c r="P48" s="32">
        <f>O48/H1</f>
        <v>14.935064935064934</v>
      </c>
    </row>
    <row r="49" spans="1:17" ht="15" customHeight="1" x14ac:dyDescent="0.2">
      <c r="A49" s="21" t="s">
        <v>318</v>
      </c>
      <c r="B49" s="10">
        <f t="shared" si="1"/>
        <v>42430</v>
      </c>
      <c r="C49" s="9">
        <v>43</v>
      </c>
      <c r="D49" s="9">
        <v>380</v>
      </c>
      <c r="E49" s="198" t="s">
        <v>290</v>
      </c>
      <c r="F49" s="198"/>
      <c r="G49" s="198"/>
      <c r="H49" s="198"/>
      <c r="I49" s="198"/>
      <c r="J49" s="199"/>
      <c r="K49" s="200">
        <v>740</v>
      </c>
      <c r="L49" s="198"/>
      <c r="M49" s="198"/>
      <c r="N49" s="198"/>
      <c r="O49" s="201">
        <f t="shared" si="0"/>
        <v>740</v>
      </c>
      <c r="P49" s="32">
        <f>O49/H1</f>
        <v>480.51948051948051</v>
      </c>
    </row>
    <row r="50" spans="1:17" ht="15" customHeight="1" x14ac:dyDescent="0.2">
      <c r="A50" s="21" t="s">
        <v>319</v>
      </c>
      <c r="B50" s="10">
        <f t="shared" si="1"/>
        <v>42431</v>
      </c>
      <c r="C50" s="9">
        <v>44</v>
      </c>
      <c r="D50" s="9">
        <v>381</v>
      </c>
      <c r="E50" s="198" t="s">
        <v>313</v>
      </c>
      <c r="F50" s="198"/>
      <c r="G50" s="198"/>
      <c r="H50" s="198">
        <v>4</v>
      </c>
      <c r="I50" s="198"/>
      <c r="J50" s="199"/>
      <c r="K50" s="200"/>
      <c r="L50" s="198"/>
      <c r="M50" s="198"/>
      <c r="N50" s="198"/>
      <c r="O50" s="201">
        <f t="shared" si="0"/>
        <v>4</v>
      </c>
      <c r="P50" s="32">
        <f>O50/H1</f>
        <v>2.5974025974025974</v>
      </c>
    </row>
    <row r="51" spans="1:17" ht="15" customHeight="1" x14ac:dyDescent="0.2">
      <c r="A51" s="21" t="s">
        <v>320</v>
      </c>
      <c r="B51" s="10">
        <f t="shared" si="1"/>
        <v>42432</v>
      </c>
      <c r="C51" s="9">
        <v>45</v>
      </c>
      <c r="D51" s="9">
        <v>382</v>
      </c>
      <c r="E51" s="198" t="s">
        <v>312</v>
      </c>
      <c r="F51" s="198"/>
      <c r="G51" s="198"/>
      <c r="H51" s="198">
        <v>28</v>
      </c>
      <c r="I51" s="198"/>
      <c r="J51" s="199"/>
      <c r="K51" s="200"/>
      <c r="L51" s="198"/>
      <c r="M51" s="198"/>
      <c r="N51" s="198"/>
      <c r="O51" s="201">
        <f t="shared" si="0"/>
        <v>28</v>
      </c>
      <c r="P51" s="32">
        <f>O51/H1</f>
        <v>18.18181818181818</v>
      </c>
    </row>
    <row r="52" spans="1:17" ht="15" customHeight="1" x14ac:dyDescent="0.2">
      <c r="A52" s="21" t="s">
        <v>321</v>
      </c>
      <c r="B52" s="10">
        <f t="shared" si="1"/>
        <v>42433</v>
      </c>
      <c r="C52" s="9">
        <v>46</v>
      </c>
      <c r="D52" s="9">
        <v>383</v>
      </c>
      <c r="E52" s="198" t="s">
        <v>288</v>
      </c>
      <c r="F52" s="198"/>
      <c r="G52" s="198">
        <v>205</v>
      </c>
      <c r="H52" s="198">
        <v>22.05</v>
      </c>
      <c r="I52" s="198">
        <v>306</v>
      </c>
      <c r="J52" s="199"/>
      <c r="K52" s="200"/>
      <c r="L52" s="198"/>
      <c r="M52" s="198"/>
      <c r="N52" s="198">
        <v>20</v>
      </c>
      <c r="O52" s="201">
        <f t="shared" si="0"/>
        <v>553.04999999999995</v>
      </c>
      <c r="P52" s="32">
        <f>O52/H1</f>
        <v>359.1233766233766</v>
      </c>
    </row>
    <row r="53" spans="1:17" ht="15" customHeight="1" x14ac:dyDescent="0.2">
      <c r="A53" s="21" t="s">
        <v>322</v>
      </c>
      <c r="B53" s="10">
        <f t="shared" si="1"/>
        <v>42434</v>
      </c>
      <c r="C53" s="9">
        <v>47</v>
      </c>
      <c r="D53" s="9">
        <v>384</v>
      </c>
      <c r="E53" s="198" t="s">
        <v>286</v>
      </c>
      <c r="F53" s="198"/>
      <c r="G53" s="198"/>
      <c r="H53" s="198"/>
      <c r="I53" s="198"/>
      <c r="J53" s="199"/>
      <c r="K53" s="200"/>
      <c r="L53" s="198"/>
      <c r="M53" s="198"/>
      <c r="N53" s="198"/>
      <c r="O53" s="201">
        <f t="shared" ref="O53:O58" si="3">SUM(F53:N53)</f>
        <v>0</v>
      </c>
      <c r="P53" s="32">
        <f>O53/H1</f>
        <v>0</v>
      </c>
    </row>
    <row r="54" spans="1:17" ht="15" customHeight="1" x14ac:dyDescent="0.2">
      <c r="A54" s="21" t="s">
        <v>323</v>
      </c>
      <c r="B54" s="10">
        <f t="shared" si="1"/>
        <v>42435</v>
      </c>
      <c r="C54" s="9">
        <v>48</v>
      </c>
      <c r="D54" s="9">
        <v>385</v>
      </c>
      <c r="E54" s="198" t="s">
        <v>286</v>
      </c>
      <c r="F54" s="198"/>
      <c r="G54" s="198"/>
      <c r="H54" s="198">
        <v>23</v>
      </c>
      <c r="I54" s="198"/>
      <c r="J54" s="199"/>
      <c r="K54" s="200"/>
      <c r="L54" s="198"/>
      <c r="M54" s="198"/>
      <c r="N54" s="198"/>
      <c r="O54" s="201">
        <f t="shared" si="3"/>
        <v>23</v>
      </c>
      <c r="P54" s="32">
        <f>O54/H1</f>
        <v>14.935064935064934</v>
      </c>
    </row>
    <row r="55" spans="1:17" ht="15" customHeight="1" x14ac:dyDescent="0.2">
      <c r="A55" s="21" t="s">
        <v>317</v>
      </c>
      <c r="B55" s="10">
        <f t="shared" si="1"/>
        <v>42436</v>
      </c>
      <c r="C55" s="9">
        <v>49</v>
      </c>
      <c r="D55" s="9">
        <v>386</v>
      </c>
      <c r="E55" s="198" t="s">
        <v>286</v>
      </c>
      <c r="F55" s="198"/>
      <c r="G55" s="198"/>
      <c r="H55" s="198">
        <v>22.35</v>
      </c>
      <c r="I55" s="198"/>
      <c r="J55" s="199"/>
      <c r="K55" s="200"/>
      <c r="L55" s="198">
        <v>9.35</v>
      </c>
      <c r="M55" s="198"/>
      <c r="N55" s="198"/>
      <c r="O55" s="201">
        <f t="shared" si="3"/>
        <v>31.700000000000003</v>
      </c>
      <c r="P55" s="32">
        <f>O55/H1</f>
        <v>20.584415584415584</v>
      </c>
    </row>
    <row r="56" spans="1:17" ht="15" customHeight="1" x14ac:dyDescent="0.2">
      <c r="A56" s="21" t="s">
        <v>318</v>
      </c>
      <c r="B56" s="10">
        <f t="shared" si="1"/>
        <v>42437</v>
      </c>
      <c r="C56" s="9">
        <v>50</v>
      </c>
      <c r="D56" s="9">
        <v>387</v>
      </c>
      <c r="E56" s="198" t="s">
        <v>286</v>
      </c>
      <c r="F56" s="198"/>
      <c r="G56" s="198"/>
      <c r="H56" s="198">
        <v>31.65</v>
      </c>
      <c r="I56" s="198"/>
      <c r="J56" s="199"/>
      <c r="K56" s="200"/>
      <c r="L56" s="198"/>
      <c r="M56" s="198"/>
      <c r="N56" s="198"/>
      <c r="O56" s="201">
        <f t="shared" si="3"/>
        <v>31.65</v>
      </c>
      <c r="P56" s="32">
        <f>O56/H1</f>
        <v>20.551948051948049</v>
      </c>
    </row>
    <row r="57" spans="1:17" ht="15" customHeight="1" x14ac:dyDescent="0.2">
      <c r="A57" s="21" t="s">
        <v>319</v>
      </c>
      <c r="B57" s="10">
        <f t="shared" si="1"/>
        <v>42438</v>
      </c>
      <c r="C57" s="9">
        <v>51</v>
      </c>
      <c r="D57" s="9">
        <v>388</v>
      </c>
      <c r="E57" s="198" t="s">
        <v>286</v>
      </c>
      <c r="F57" s="198"/>
      <c r="G57" s="198"/>
      <c r="H57" s="198">
        <v>15</v>
      </c>
      <c r="I57" s="198"/>
      <c r="J57" s="199">
        <v>14</v>
      </c>
      <c r="K57" s="200"/>
      <c r="L57" s="198"/>
      <c r="M57" s="198"/>
      <c r="N57" s="198"/>
      <c r="O57" s="201">
        <f t="shared" si="3"/>
        <v>29</v>
      </c>
      <c r="P57" s="32">
        <f>O57/H1</f>
        <v>18.831168831168831</v>
      </c>
    </row>
    <row r="58" spans="1:17" ht="15" customHeight="1" x14ac:dyDescent="0.2">
      <c r="A58" s="21" t="s">
        <v>320</v>
      </c>
      <c r="B58" s="10">
        <f t="shared" si="1"/>
        <v>42439</v>
      </c>
      <c r="C58" s="9">
        <v>52</v>
      </c>
      <c r="D58" s="9">
        <v>389</v>
      </c>
      <c r="E58" s="198" t="s">
        <v>286</v>
      </c>
      <c r="F58" s="198"/>
      <c r="G58" s="198"/>
      <c r="H58" s="198">
        <v>19</v>
      </c>
      <c r="I58" s="198">
        <v>6</v>
      </c>
      <c r="J58" s="199"/>
      <c r="K58" s="200"/>
      <c r="L58" s="198">
        <v>6</v>
      </c>
      <c r="M58" s="198"/>
      <c r="N58" s="198">
        <v>40</v>
      </c>
      <c r="O58" s="201">
        <f t="shared" si="3"/>
        <v>71</v>
      </c>
      <c r="P58" s="32">
        <f>O58/H1</f>
        <v>46.103896103896105</v>
      </c>
    </row>
    <row r="59" spans="1:17" ht="15" customHeight="1" x14ac:dyDescent="0.2">
      <c r="A59" s="21" t="s">
        <v>321</v>
      </c>
      <c r="B59" s="10">
        <f>B58+1</f>
        <v>42440</v>
      </c>
      <c r="C59" s="9">
        <v>53</v>
      </c>
      <c r="D59" s="9">
        <v>390</v>
      </c>
      <c r="E59" s="198" t="s">
        <v>286</v>
      </c>
      <c r="F59" s="198"/>
      <c r="G59" s="198"/>
      <c r="H59" s="198">
        <v>24.05</v>
      </c>
      <c r="I59" s="198"/>
      <c r="J59" s="199"/>
      <c r="K59" s="200"/>
      <c r="L59" s="198"/>
      <c r="M59" s="198"/>
      <c r="N59" s="198"/>
      <c r="O59" s="201">
        <f t="shared" si="0"/>
        <v>24.05</v>
      </c>
      <c r="P59" s="32">
        <f>O59/H1</f>
        <v>15.616883116883116</v>
      </c>
    </row>
    <row r="60" spans="1:17" ht="15" customHeight="1" x14ac:dyDescent="0.2">
      <c r="A60" s="21" t="s">
        <v>322</v>
      </c>
      <c r="B60" s="10">
        <f t="shared" si="1"/>
        <v>42441</v>
      </c>
      <c r="C60" s="9">
        <v>54</v>
      </c>
      <c r="D60" s="9">
        <v>391</v>
      </c>
      <c r="E60" s="198" t="s">
        <v>286</v>
      </c>
      <c r="F60" s="198"/>
      <c r="G60" s="198"/>
      <c r="H60" s="198">
        <v>50</v>
      </c>
      <c r="I60" s="198"/>
      <c r="J60" s="199">
        <v>14</v>
      </c>
      <c r="K60" s="200"/>
      <c r="L60" s="198"/>
      <c r="M60" s="198"/>
      <c r="N60" s="198"/>
      <c r="O60" s="201">
        <f t="shared" si="0"/>
        <v>64</v>
      </c>
      <c r="P60" s="32">
        <f>O60/H1</f>
        <v>41.558441558441558</v>
      </c>
    </row>
    <row r="61" spans="1:17" ht="15" customHeight="1" x14ac:dyDescent="0.2">
      <c r="A61" s="21" t="s">
        <v>323</v>
      </c>
      <c r="B61" s="10">
        <f t="shared" si="1"/>
        <v>42442</v>
      </c>
      <c r="C61" s="9">
        <v>55</v>
      </c>
      <c r="D61" s="9">
        <v>392</v>
      </c>
      <c r="E61" s="198" t="s">
        <v>286</v>
      </c>
      <c r="F61" s="198"/>
      <c r="G61" s="198"/>
      <c r="H61" s="198">
        <v>17.7</v>
      </c>
      <c r="I61" s="198"/>
      <c r="J61" s="199"/>
      <c r="K61" s="200"/>
      <c r="L61" s="198"/>
      <c r="M61" s="198"/>
      <c r="N61" s="198"/>
      <c r="O61" s="201">
        <f t="shared" si="0"/>
        <v>17.7</v>
      </c>
      <c r="P61" s="32">
        <f>O61/H1</f>
        <v>11.493506493506493</v>
      </c>
      <c r="Q61" s="42"/>
    </row>
    <row r="62" spans="1:17" ht="15" customHeight="1" x14ac:dyDescent="0.2">
      <c r="A62" s="21" t="s">
        <v>317</v>
      </c>
      <c r="B62" s="10">
        <f t="shared" si="1"/>
        <v>42443</v>
      </c>
      <c r="C62" s="9">
        <v>56</v>
      </c>
      <c r="D62" s="9">
        <v>393</v>
      </c>
      <c r="E62" s="198" t="s">
        <v>331</v>
      </c>
      <c r="F62" s="198"/>
      <c r="G62" s="198">
        <v>608.29999999999995</v>
      </c>
      <c r="H62" s="198">
        <v>9.1999999999999993</v>
      </c>
      <c r="I62" s="198">
        <v>6</v>
      </c>
      <c r="J62" s="199"/>
      <c r="K62" s="200"/>
      <c r="L62" s="198"/>
      <c r="M62" s="198"/>
      <c r="N62" s="198"/>
      <c r="O62" s="201">
        <f t="shared" si="0"/>
        <v>623.5</v>
      </c>
      <c r="P62" s="32">
        <f>O62/H1</f>
        <v>404.87012987012986</v>
      </c>
    </row>
    <row r="63" spans="1:17" ht="15" customHeight="1" x14ac:dyDescent="0.2">
      <c r="B63" s="10"/>
      <c r="E63" s="202" t="s">
        <v>26</v>
      </c>
      <c r="F63" s="202">
        <f t="shared" ref="F63:O63" si="4">SUM(F6:F62)</f>
        <v>0</v>
      </c>
      <c r="G63" s="202">
        <f>SUM(G6:G62)</f>
        <v>2212.66</v>
      </c>
      <c r="H63" s="202">
        <f>SUM(H6:H62)</f>
        <v>784.89999999999986</v>
      </c>
      <c r="I63" s="202">
        <f>SUM(I6:I62)</f>
        <v>2577.2999999999997</v>
      </c>
      <c r="J63" s="203">
        <f t="shared" si="4"/>
        <v>243.2</v>
      </c>
      <c r="K63" s="204">
        <f>SUM(K6:K62)</f>
        <v>740</v>
      </c>
      <c r="L63" s="202">
        <f t="shared" si="4"/>
        <v>53.550000000000004</v>
      </c>
      <c r="M63" s="202">
        <f t="shared" si="4"/>
        <v>10</v>
      </c>
      <c r="N63" s="202">
        <f t="shared" si="4"/>
        <v>244.95</v>
      </c>
      <c r="O63" s="202">
        <f t="shared" si="4"/>
        <v>6866.5599999999995</v>
      </c>
      <c r="P63" s="20"/>
      <c r="Q63" s="202"/>
    </row>
    <row r="64" spans="1:17" ht="15" customHeight="1" x14ac:dyDescent="0.2">
      <c r="B64" s="4"/>
      <c r="C64" s="4"/>
      <c r="D64" s="4"/>
      <c r="E64" s="25" t="s">
        <v>25</v>
      </c>
      <c r="F64" s="30">
        <f>F63/H1</f>
        <v>0</v>
      </c>
      <c r="G64" s="30">
        <f>G63/H1</f>
        <v>1436.7922077922076</v>
      </c>
      <c r="H64" s="30">
        <f>H63/H1</f>
        <v>509.67532467532459</v>
      </c>
      <c r="I64" s="30">
        <f>I63/H1</f>
        <v>1673.5714285714284</v>
      </c>
      <c r="J64" s="37">
        <f>J63/H1</f>
        <v>157.9220779220779</v>
      </c>
      <c r="K64" s="38">
        <f>K63/H1</f>
        <v>480.51948051948051</v>
      </c>
      <c r="L64" s="30">
        <f>L63/H1</f>
        <v>34.772727272727273</v>
      </c>
      <c r="M64" s="30">
        <f>M63/H1</f>
        <v>6.4935064935064934</v>
      </c>
      <c r="N64" s="30">
        <f>N63/H1</f>
        <v>159.05844155844156</v>
      </c>
      <c r="O64" s="3"/>
      <c r="P64" s="20"/>
      <c r="Q64" s="202"/>
    </row>
    <row r="65" spans="2:19" s="27" customFormat="1" ht="15" customHeight="1" x14ac:dyDescent="0.2">
      <c r="B65" s="21"/>
      <c r="C65" s="21"/>
      <c r="D65" s="21"/>
      <c r="E65" s="28" t="s">
        <v>27</v>
      </c>
      <c r="F65" s="31">
        <f>F64/C62</f>
        <v>0</v>
      </c>
      <c r="G65" s="31">
        <f>G64/C62</f>
        <v>25.657003710575136</v>
      </c>
      <c r="H65" s="31">
        <f>H64/C62</f>
        <v>9.1013450834879386</v>
      </c>
      <c r="I65" s="31">
        <f>I64/C62</f>
        <v>29.885204081632651</v>
      </c>
      <c r="J65" s="322">
        <f>(J64+K64)/C62</f>
        <v>11.400742115027828</v>
      </c>
      <c r="K65" s="323"/>
      <c r="L65" s="31">
        <f>L64/C62</f>
        <v>0.62094155844155841</v>
      </c>
      <c r="M65" s="31">
        <f>M64/C62</f>
        <v>0.11595547309833024</v>
      </c>
      <c r="N65" s="31">
        <f>N64/C62</f>
        <v>2.8403293135435992</v>
      </c>
      <c r="O65" s="3"/>
      <c r="P65" s="23"/>
      <c r="Q65" s="148"/>
      <c r="R65" s="21"/>
      <c r="S65" s="21"/>
    </row>
    <row r="66" spans="2:19" s="27" customFormat="1" ht="15" customHeight="1" x14ac:dyDescent="0.2">
      <c r="B66" s="21"/>
      <c r="C66" s="21"/>
      <c r="D66" s="21"/>
      <c r="E66" s="24" t="s">
        <v>38</v>
      </c>
      <c r="F66" s="41">
        <f>SUM(F64:N64)-462.34</f>
        <v>3996.4651948051933</v>
      </c>
      <c r="G66" s="2"/>
      <c r="H66" s="2"/>
      <c r="I66" s="2"/>
      <c r="J66" s="319">
        <f>J64+K64</f>
        <v>638.44155844155841</v>
      </c>
      <c r="K66" s="320"/>
      <c r="L66" s="2"/>
      <c r="M66" s="2"/>
      <c r="N66" s="2"/>
      <c r="O66" s="2"/>
      <c r="P66" s="21"/>
      <c r="Q66" s="21"/>
      <c r="R66" s="21"/>
      <c r="S66" s="21"/>
    </row>
    <row r="67" spans="2:19" s="27" customFormat="1" ht="15" customHeight="1" x14ac:dyDescent="0.2">
      <c r="B67" s="21"/>
      <c r="C67" s="21"/>
      <c r="D67" s="21"/>
      <c r="E67" s="24" t="s">
        <v>39</v>
      </c>
      <c r="F67" s="43">
        <f>F66/C62</f>
        <v>71.3654499072356</v>
      </c>
      <c r="G67" s="29"/>
      <c r="H67" s="196"/>
      <c r="I67" s="193"/>
      <c r="J67" s="2"/>
      <c r="K67" s="2"/>
      <c r="L67" s="2"/>
      <c r="M67" s="2"/>
      <c r="N67" s="2"/>
      <c r="O67" s="2"/>
      <c r="P67" s="21"/>
      <c r="Q67" s="202"/>
      <c r="R67" s="21"/>
      <c r="S67" s="21"/>
    </row>
    <row r="68" spans="2:19" s="27" customFormat="1" ht="15" customHeight="1" x14ac:dyDescent="0.2">
      <c r="B68" s="21"/>
      <c r="C68" s="21"/>
      <c r="D68" s="21"/>
      <c r="E68" s="21"/>
      <c r="F68" s="2"/>
      <c r="G68" s="2"/>
      <c r="H68" s="2"/>
      <c r="I68" s="2"/>
      <c r="J68" s="2"/>
      <c r="K68" s="2"/>
      <c r="L68" s="2"/>
      <c r="M68" s="2"/>
      <c r="N68" s="2"/>
      <c r="O68" s="2"/>
      <c r="P68" s="21"/>
      <c r="Q68" s="202"/>
      <c r="R68" s="21"/>
      <c r="S68" s="21"/>
    </row>
    <row r="69" spans="2:19" s="27" customFormat="1" ht="15" customHeight="1" x14ac:dyDescent="0.2">
      <c r="B69" s="21"/>
      <c r="C69" s="21"/>
      <c r="D69" s="21"/>
      <c r="E69" s="21"/>
      <c r="F69" s="2"/>
      <c r="G69" s="2"/>
      <c r="H69" s="2"/>
      <c r="I69" s="2"/>
      <c r="J69" s="2"/>
      <c r="K69" s="2"/>
      <c r="L69" s="2"/>
      <c r="M69" s="2"/>
      <c r="N69" s="2"/>
      <c r="O69" s="2"/>
      <c r="P69" s="21"/>
      <c r="Q69" s="21"/>
      <c r="R69" s="21"/>
      <c r="S69" s="21"/>
    </row>
    <row r="70" spans="2:19" s="27" customFormat="1" ht="15" customHeight="1" x14ac:dyDescent="0.2">
      <c r="B70" s="21"/>
      <c r="C70" s="21"/>
      <c r="D70" s="21"/>
      <c r="E70" s="21"/>
      <c r="F70" s="2"/>
      <c r="G70" s="2"/>
      <c r="H70" s="2"/>
      <c r="I70" s="2"/>
      <c r="J70" s="2"/>
      <c r="K70" s="2"/>
      <c r="L70" s="2"/>
      <c r="M70" s="2"/>
      <c r="N70" s="2"/>
      <c r="O70" s="2"/>
      <c r="P70" s="21"/>
      <c r="Q70" s="21"/>
      <c r="R70" s="21"/>
      <c r="S70" s="21"/>
    </row>
    <row r="71" spans="2:19" s="27" customFormat="1" ht="15" customHeight="1" x14ac:dyDescent="0.2">
      <c r="B71" s="21"/>
      <c r="C71" s="21"/>
      <c r="D71" s="21"/>
      <c r="E71" s="21"/>
      <c r="F71" s="2"/>
      <c r="G71" s="2"/>
      <c r="H71" s="2"/>
      <c r="I71" s="2"/>
      <c r="J71" s="2"/>
      <c r="K71" s="2"/>
      <c r="L71" s="2"/>
      <c r="M71" s="2"/>
      <c r="N71" s="2"/>
      <c r="O71" s="2"/>
      <c r="P71" s="21"/>
      <c r="Q71" s="21"/>
      <c r="R71" s="21"/>
      <c r="S71" s="21"/>
    </row>
    <row r="72" spans="2:19" s="27" customFormat="1" ht="15" customHeight="1" x14ac:dyDescent="0.2">
      <c r="B72" s="21"/>
      <c r="C72" s="21"/>
      <c r="D72" s="21"/>
      <c r="E72" s="21"/>
      <c r="F72" s="2"/>
      <c r="G72" s="2"/>
      <c r="H72" s="2"/>
      <c r="I72" s="2"/>
      <c r="J72" s="2"/>
      <c r="K72" s="2"/>
      <c r="L72" s="2"/>
      <c r="M72" s="2"/>
      <c r="N72" s="2"/>
      <c r="O72" s="2"/>
      <c r="P72" s="21"/>
      <c r="Q72" s="21"/>
      <c r="R72" s="21"/>
      <c r="S72" s="21"/>
    </row>
    <row r="73" spans="2:19" s="27" customFormat="1" ht="15" customHeight="1" x14ac:dyDescent="0.2">
      <c r="B73" s="21"/>
      <c r="C73" s="21"/>
      <c r="D73" s="21"/>
      <c r="E73" s="21"/>
      <c r="F73" s="2"/>
      <c r="G73" s="2"/>
      <c r="H73" s="2"/>
      <c r="I73" s="2"/>
      <c r="J73" s="2"/>
      <c r="K73" s="2"/>
      <c r="L73" s="2"/>
      <c r="M73" s="2"/>
      <c r="N73" s="2"/>
      <c r="O73" s="2"/>
      <c r="P73" s="21"/>
      <c r="Q73" s="21"/>
      <c r="R73" s="21"/>
      <c r="S73" s="21"/>
    </row>
    <row r="74" spans="2:19" s="27" customFormat="1" ht="15" customHeight="1" x14ac:dyDescent="0.2">
      <c r="B74" s="21"/>
      <c r="C74" s="21"/>
      <c r="D74" s="21"/>
      <c r="E74" s="21"/>
      <c r="F74" s="2"/>
      <c r="G74" s="2"/>
      <c r="H74" s="2"/>
      <c r="I74" s="2"/>
      <c r="J74" s="2"/>
      <c r="K74" s="2"/>
      <c r="L74" s="2"/>
      <c r="M74" s="2"/>
      <c r="N74" s="2"/>
      <c r="O74" s="2"/>
      <c r="P74" s="21"/>
      <c r="Q74" s="21"/>
      <c r="R74" s="21"/>
      <c r="S74" s="21"/>
    </row>
    <row r="75" spans="2:19" s="27" customFormat="1" ht="15" customHeight="1" x14ac:dyDescent="0.2">
      <c r="B75" s="21"/>
      <c r="C75" s="21"/>
      <c r="D75" s="21"/>
      <c r="E75" s="21"/>
      <c r="F75" s="2"/>
      <c r="G75" s="2"/>
      <c r="H75" s="2"/>
      <c r="I75" s="2"/>
      <c r="J75" s="2"/>
      <c r="K75" s="2"/>
      <c r="L75" s="2"/>
      <c r="M75" s="2"/>
      <c r="N75" s="2"/>
      <c r="O75" s="2"/>
      <c r="P75" s="21"/>
      <c r="Q75" s="21"/>
      <c r="R75" s="21"/>
      <c r="S75" s="21"/>
    </row>
    <row r="76" spans="2:19" s="27" customFormat="1" ht="15" customHeight="1" x14ac:dyDescent="0.2">
      <c r="B76" s="21"/>
      <c r="C76" s="21"/>
      <c r="D76" s="21"/>
      <c r="E76" s="21"/>
      <c r="F76" s="2"/>
      <c r="G76" s="2"/>
      <c r="H76" s="2"/>
      <c r="I76" s="2"/>
      <c r="J76" s="2"/>
      <c r="K76" s="2"/>
      <c r="L76" s="2"/>
      <c r="M76" s="2"/>
      <c r="N76" s="2"/>
      <c r="O76" s="2"/>
      <c r="P76" s="21"/>
      <c r="Q76" s="21"/>
      <c r="R76" s="21"/>
      <c r="S76" s="21"/>
    </row>
    <row r="77" spans="2:19" s="27" customFormat="1" ht="15" customHeight="1" x14ac:dyDescent="0.2">
      <c r="B77" s="21"/>
      <c r="C77" s="21"/>
      <c r="D77" s="21"/>
      <c r="E77" s="21"/>
      <c r="F77" s="2"/>
      <c r="G77" s="2"/>
      <c r="H77" s="2"/>
      <c r="I77" s="2"/>
      <c r="J77" s="2"/>
      <c r="K77" s="2"/>
      <c r="L77" s="2"/>
      <c r="M77" s="2"/>
      <c r="N77" s="2"/>
      <c r="O77" s="2"/>
      <c r="P77" s="21"/>
      <c r="Q77" s="21"/>
      <c r="R77" s="21"/>
      <c r="S77" s="21"/>
    </row>
    <row r="78" spans="2:19" s="27" customFormat="1" ht="15" customHeight="1" x14ac:dyDescent="0.2">
      <c r="B78" s="21"/>
      <c r="C78" s="21"/>
      <c r="D78" s="21"/>
      <c r="E78" s="21"/>
      <c r="F78" s="2"/>
      <c r="G78" s="2"/>
      <c r="H78" s="2"/>
      <c r="I78" s="2"/>
      <c r="J78" s="2"/>
      <c r="K78" s="2"/>
      <c r="L78" s="2"/>
      <c r="M78" s="2"/>
      <c r="N78" s="2"/>
      <c r="O78" s="2"/>
      <c r="P78" s="21"/>
      <c r="Q78" s="21"/>
      <c r="R78" s="21"/>
      <c r="S78" s="21"/>
    </row>
    <row r="79" spans="2:19" s="27" customFormat="1" ht="15" customHeight="1" x14ac:dyDescent="0.2">
      <c r="B79" s="21"/>
      <c r="C79" s="21"/>
      <c r="D79" s="21"/>
      <c r="E79" s="21"/>
      <c r="F79" s="2"/>
      <c r="G79" s="2"/>
      <c r="H79" s="2"/>
      <c r="I79" s="2"/>
      <c r="J79" s="2"/>
      <c r="K79" s="2"/>
      <c r="L79" s="2"/>
      <c r="M79" s="2"/>
      <c r="N79" s="2"/>
      <c r="O79" s="2"/>
      <c r="P79" s="21"/>
      <c r="Q79" s="21"/>
      <c r="R79" s="21"/>
      <c r="S79" s="21"/>
    </row>
    <row r="80" spans="2:19" s="27" customFormat="1" ht="15" customHeight="1" x14ac:dyDescent="0.2">
      <c r="B80" s="21"/>
      <c r="C80" s="21"/>
      <c r="D80" s="21"/>
      <c r="E80" s="21"/>
      <c r="F80" s="2"/>
      <c r="G80" s="2"/>
      <c r="H80" s="2"/>
      <c r="I80" s="2"/>
      <c r="J80" s="2"/>
      <c r="K80" s="2"/>
      <c r="L80" s="2"/>
      <c r="M80" s="2"/>
      <c r="N80" s="2"/>
      <c r="O80" s="2"/>
      <c r="P80" s="21"/>
      <c r="Q80" s="21"/>
      <c r="R80" s="21"/>
      <c r="S80" s="21"/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</sheetData>
  <sheetProtection insertColumns="0" insertRows="0" deleteColumns="0" deleteRows="0"/>
  <mergeCells count="12">
    <mergeCell ref="P4:P5"/>
    <mergeCell ref="Q4:Q5"/>
    <mergeCell ref="J65:K65"/>
    <mergeCell ref="J66:K66"/>
    <mergeCell ref="B1:C1"/>
    <mergeCell ref="F3:N3"/>
    <mergeCell ref="C4:C5"/>
    <mergeCell ref="E4:E5"/>
    <mergeCell ref="J4:K4"/>
    <mergeCell ref="O4:O5"/>
    <mergeCell ref="A4:B5"/>
    <mergeCell ref="D4:D5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7:B62" unlockedFormula="1"/>
    <ignoredError sqref="J63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83"/>
  <sheetViews>
    <sheetView zoomScale="150" zoomScaleNormal="150" zoomScalePageLayoutView="150" workbookViewId="0">
      <selection activeCell="A2" sqref="A1:XFD2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271</v>
      </c>
      <c r="F1" s="13" t="s">
        <v>9</v>
      </c>
      <c r="G1" s="13" t="s">
        <v>10</v>
      </c>
      <c r="H1" s="280">
        <v>1.1000000000000001</v>
      </c>
      <c r="I1" s="14" t="s">
        <v>94</v>
      </c>
      <c r="J1" s="46"/>
      <c r="K1" s="5"/>
      <c r="L1" s="5"/>
      <c r="M1" s="5"/>
      <c r="N1" s="5"/>
      <c r="O1" s="5"/>
      <c r="P1" s="6"/>
      <c r="Q1" s="6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9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9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9" ht="15" customHeight="1" x14ac:dyDescent="0.2">
      <c r="A5" s="21" t="s">
        <v>317</v>
      </c>
      <c r="B5" s="8">
        <v>42443</v>
      </c>
      <c r="C5" s="9"/>
      <c r="D5" s="9">
        <v>393</v>
      </c>
      <c r="E5" s="205" t="s">
        <v>178</v>
      </c>
      <c r="F5" s="272"/>
      <c r="G5" s="272"/>
      <c r="H5" s="272">
        <v>0.5</v>
      </c>
      <c r="I5" s="272">
        <v>10</v>
      </c>
      <c r="J5" s="273"/>
      <c r="K5" s="274"/>
      <c r="L5" s="272"/>
      <c r="M5" s="272"/>
      <c r="N5" s="272"/>
      <c r="O5" s="275">
        <f t="shared" ref="O5:O13" si="0">SUM(F5:N5)</f>
        <v>10.5</v>
      </c>
      <c r="P5" s="32">
        <f>O5/H1</f>
        <v>9.545454545454545</v>
      </c>
      <c r="Q5" s="42"/>
      <c r="R5" s="27"/>
    </row>
    <row r="6" spans="1:19" ht="15" customHeight="1" x14ac:dyDescent="0.2">
      <c r="A6" s="21" t="s">
        <v>318</v>
      </c>
      <c r="B6" s="10">
        <f>B5+1</f>
        <v>42444</v>
      </c>
      <c r="C6" s="9">
        <v>1</v>
      </c>
      <c r="D6" s="9">
        <v>394</v>
      </c>
      <c r="E6" s="205" t="s">
        <v>178</v>
      </c>
      <c r="F6" s="272"/>
      <c r="G6" s="272"/>
      <c r="H6" s="272">
        <v>7.5</v>
      </c>
      <c r="I6" s="272"/>
      <c r="J6" s="273"/>
      <c r="K6" s="274"/>
      <c r="L6" s="272">
        <v>0.15</v>
      </c>
      <c r="M6" s="272"/>
      <c r="N6" s="272">
        <v>2</v>
      </c>
      <c r="O6" s="275">
        <f t="shared" si="0"/>
        <v>9.65</v>
      </c>
      <c r="P6" s="32">
        <f>O6/H1</f>
        <v>8.7727272727272716</v>
      </c>
      <c r="Q6" s="42"/>
      <c r="R6" s="27"/>
    </row>
    <row r="7" spans="1:19" ht="15" customHeight="1" x14ac:dyDescent="0.2">
      <c r="A7" s="21" t="s">
        <v>319</v>
      </c>
      <c r="B7" s="10">
        <f t="shared" ref="B7:B18" si="1">B6+1</f>
        <v>42445</v>
      </c>
      <c r="C7" s="9">
        <v>2</v>
      </c>
      <c r="D7" s="9">
        <v>395</v>
      </c>
      <c r="E7" s="205" t="s">
        <v>178</v>
      </c>
      <c r="F7" s="272"/>
      <c r="G7" s="272"/>
      <c r="H7" s="272">
        <v>13.05</v>
      </c>
      <c r="I7" s="272"/>
      <c r="J7" s="273">
        <v>2</v>
      </c>
      <c r="K7" s="274"/>
      <c r="L7" s="272"/>
      <c r="M7" s="272"/>
      <c r="N7" s="272"/>
      <c r="O7" s="275">
        <f t="shared" si="0"/>
        <v>15.05</v>
      </c>
      <c r="P7" s="32">
        <f>O7/H1</f>
        <v>13.681818181818182</v>
      </c>
      <c r="R7" s="27"/>
    </row>
    <row r="8" spans="1:19" ht="15" customHeight="1" x14ac:dyDescent="0.2">
      <c r="A8" s="21" t="s">
        <v>320</v>
      </c>
      <c r="B8" s="10">
        <f t="shared" si="1"/>
        <v>42446</v>
      </c>
      <c r="C8" s="9">
        <v>3</v>
      </c>
      <c r="D8" s="9">
        <v>396</v>
      </c>
      <c r="E8" s="205" t="s">
        <v>178</v>
      </c>
      <c r="F8" s="272"/>
      <c r="G8" s="272"/>
      <c r="H8" s="272">
        <v>10.45</v>
      </c>
      <c r="I8" s="272"/>
      <c r="J8" s="273"/>
      <c r="K8" s="274"/>
      <c r="L8" s="272">
        <v>0.35</v>
      </c>
      <c r="M8" s="272"/>
      <c r="N8" s="272">
        <v>1</v>
      </c>
      <c r="O8" s="275">
        <f t="shared" si="0"/>
        <v>11.799999999999999</v>
      </c>
      <c r="P8" s="32">
        <f>O8/H1</f>
        <v>10.727272727272725</v>
      </c>
      <c r="R8" s="27"/>
    </row>
    <row r="9" spans="1:19" ht="15" customHeight="1" x14ac:dyDescent="0.2">
      <c r="A9" s="21" t="s">
        <v>321</v>
      </c>
      <c r="B9" s="10">
        <f t="shared" si="1"/>
        <v>42447</v>
      </c>
      <c r="C9" s="9">
        <v>4</v>
      </c>
      <c r="D9" s="9">
        <v>397</v>
      </c>
      <c r="E9" s="205" t="s">
        <v>178</v>
      </c>
      <c r="F9" s="272"/>
      <c r="G9" s="272"/>
      <c r="H9" s="272">
        <v>10</v>
      </c>
      <c r="I9" s="272"/>
      <c r="J9" s="273"/>
      <c r="K9" s="274"/>
      <c r="L9" s="272"/>
      <c r="M9" s="272"/>
      <c r="N9" s="272">
        <v>11</v>
      </c>
      <c r="O9" s="275">
        <f t="shared" si="0"/>
        <v>21</v>
      </c>
      <c r="P9" s="32">
        <f>O9/H1</f>
        <v>19.09090909090909</v>
      </c>
      <c r="Q9" s="42"/>
      <c r="R9" s="27"/>
    </row>
    <row r="10" spans="1:19" ht="15" customHeight="1" x14ac:dyDescent="0.2">
      <c r="A10" s="21" t="s">
        <v>322</v>
      </c>
      <c r="B10" s="10">
        <f t="shared" si="1"/>
        <v>42448</v>
      </c>
      <c r="C10" s="9">
        <v>5</v>
      </c>
      <c r="D10" s="9">
        <v>398</v>
      </c>
      <c r="E10" s="205" t="s">
        <v>335</v>
      </c>
      <c r="F10" s="272"/>
      <c r="G10" s="272">
        <v>125</v>
      </c>
      <c r="H10" s="272">
        <v>0.5</v>
      </c>
      <c r="I10" s="272">
        <v>20</v>
      </c>
      <c r="J10" s="273"/>
      <c r="K10" s="274"/>
      <c r="L10" s="272"/>
      <c r="M10" s="272"/>
      <c r="N10" s="272"/>
      <c r="O10" s="275">
        <f t="shared" si="0"/>
        <v>145.5</v>
      </c>
      <c r="P10" s="32">
        <f>O10/H1</f>
        <v>132.27272727272725</v>
      </c>
      <c r="Q10" s="42"/>
      <c r="R10" s="27"/>
      <c r="S10" s="27"/>
    </row>
    <row r="11" spans="1:19" ht="15" customHeight="1" x14ac:dyDescent="0.2">
      <c r="A11" s="21" t="s">
        <v>323</v>
      </c>
      <c r="B11" s="10">
        <f t="shared" si="1"/>
        <v>42449</v>
      </c>
      <c r="C11" s="9">
        <v>6</v>
      </c>
      <c r="D11" s="9">
        <v>399</v>
      </c>
      <c r="E11" s="205" t="s">
        <v>338</v>
      </c>
      <c r="F11" s="272"/>
      <c r="G11" s="272">
        <v>70</v>
      </c>
      <c r="H11" s="272">
        <v>4.25</v>
      </c>
      <c r="I11" s="272">
        <v>28</v>
      </c>
      <c r="J11" s="273"/>
      <c r="K11" s="274"/>
      <c r="L11" s="272"/>
      <c r="M11" s="272"/>
      <c r="N11" s="272"/>
      <c r="O11" s="275">
        <f t="shared" si="0"/>
        <v>102.25</v>
      </c>
      <c r="P11" s="32">
        <f>O11/H1</f>
        <v>92.954545454545453</v>
      </c>
    </row>
    <row r="12" spans="1:19" ht="15" customHeight="1" x14ac:dyDescent="0.2">
      <c r="A12" s="21" t="s">
        <v>317</v>
      </c>
      <c r="B12" s="10">
        <f t="shared" si="1"/>
        <v>42450</v>
      </c>
      <c r="C12" s="9">
        <v>7</v>
      </c>
      <c r="D12" s="269">
        <v>400</v>
      </c>
      <c r="E12" s="205" t="s">
        <v>339</v>
      </c>
      <c r="F12" s="272"/>
      <c r="G12" s="272">
        <v>25</v>
      </c>
      <c r="H12" s="272">
        <v>1.55</v>
      </c>
      <c r="I12" s="272">
        <v>19</v>
      </c>
      <c r="J12" s="273"/>
      <c r="K12" s="274"/>
      <c r="L12" s="272"/>
      <c r="M12" s="272"/>
      <c r="N12" s="272"/>
      <c r="O12" s="275">
        <f t="shared" si="0"/>
        <v>45.55</v>
      </c>
      <c r="P12" s="32">
        <f>O12/H1</f>
        <v>41.409090909090907</v>
      </c>
      <c r="Q12" s="42"/>
      <c r="R12" s="27"/>
      <c r="S12" s="27"/>
    </row>
    <row r="13" spans="1:19" ht="15" customHeight="1" x14ac:dyDescent="0.2">
      <c r="A13" s="21" t="s">
        <v>318</v>
      </c>
      <c r="B13" s="10">
        <f t="shared" si="1"/>
        <v>42451</v>
      </c>
      <c r="C13" s="9">
        <v>8</v>
      </c>
      <c r="D13" s="9">
        <v>401</v>
      </c>
      <c r="E13" s="205" t="s">
        <v>340</v>
      </c>
      <c r="F13" s="272"/>
      <c r="G13" s="272"/>
      <c r="H13" s="272">
        <v>11.4</v>
      </c>
      <c r="I13" s="272"/>
      <c r="J13" s="273"/>
      <c r="K13" s="274">
        <v>40</v>
      </c>
      <c r="L13" s="272"/>
      <c r="M13" s="272">
        <v>1</v>
      </c>
      <c r="N13" s="272"/>
      <c r="O13" s="275">
        <f t="shared" si="0"/>
        <v>52.4</v>
      </c>
      <c r="P13" s="32">
        <f>O13/H1</f>
        <v>47.636363636363633</v>
      </c>
      <c r="Q13" s="42"/>
    </row>
    <row r="14" spans="1:19" ht="15" customHeight="1" x14ac:dyDescent="0.2">
      <c r="A14" s="21" t="s">
        <v>319</v>
      </c>
      <c r="B14" s="10">
        <f t="shared" si="1"/>
        <v>42452</v>
      </c>
      <c r="C14" s="9">
        <v>9</v>
      </c>
      <c r="D14" s="9">
        <v>402</v>
      </c>
      <c r="E14" s="205" t="s">
        <v>342</v>
      </c>
      <c r="F14" s="272"/>
      <c r="G14" s="272">
        <v>60</v>
      </c>
      <c r="H14" s="272">
        <v>9.3000000000000007</v>
      </c>
      <c r="I14" s="272">
        <v>8</v>
      </c>
      <c r="J14" s="273"/>
      <c r="K14" s="274"/>
      <c r="L14" s="272"/>
      <c r="M14" s="272"/>
      <c r="N14" s="272"/>
      <c r="O14" s="275">
        <f t="shared" ref="O14" si="2">SUM(F14:N14)</f>
        <v>77.3</v>
      </c>
      <c r="P14" s="32">
        <f>O14/H1</f>
        <v>70.272727272727266</v>
      </c>
      <c r="Q14" s="42"/>
    </row>
    <row r="15" spans="1:19" ht="15" customHeight="1" x14ac:dyDescent="0.2">
      <c r="A15" s="21" t="s">
        <v>320</v>
      </c>
      <c r="B15" s="10">
        <f>B14+1</f>
        <v>42453</v>
      </c>
      <c r="C15" s="9">
        <v>10</v>
      </c>
      <c r="D15" s="9">
        <v>403</v>
      </c>
      <c r="E15" s="205" t="s">
        <v>337</v>
      </c>
      <c r="F15" s="272"/>
      <c r="G15" s="272"/>
      <c r="H15" s="272">
        <v>6.6</v>
      </c>
      <c r="I15" s="272">
        <v>1</v>
      </c>
      <c r="J15" s="273"/>
      <c r="K15" s="274"/>
      <c r="L15" s="272"/>
      <c r="M15" s="272"/>
      <c r="N15" s="272"/>
      <c r="O15" s="275">
        <f t="shared" ref="O15:O18" si="3">SUM(F15:N15)</f>
        <v>7.6</v>
      </c>
      <c r="P15" s="32">
        <f>O15/H1</f>
        <v>6.9090909090909083</v>
      </c>
      <c r="Q15" s="42"/>
    </row>
    <row r="16" spans="1:19" ht="15" customHeight="1" x14ac:dyDescent="0.2">
      <c r="A16" s="21" t="s">
        <v>321</v>
      </c>
      <c r="B16" s="10">
        <f t="shared" si="1"/>
        <v>42454</v>
      </c>
      <c r="C16" s="9">
        <v>11</v>
      </c>
      <c r="D16" s="9">
        <v>404</v>
      </c>
      <c r="E16" s="205" t="s">
        <v>337</v>
      </c>
      <c r="F16" s="272"/>
      <c r="G16" s="272"/>
      <c r="H16" s="272">
        <v>9.4</v>
      </c>
      <c r="I16" s="272"/>
      <c r="J16" s="273"/>
      <c r="K16" s="274"/>
      <c r="L16" s="272"/>
      <c r="M16" s="272"/>
      <c r="N16" s="272"/>
      <c r="O16" s="275">
        <f t="shared" si="3"/>
        <v>9.4</v>
      </c>
      <c r="P16" s="32">
        <f>O16/H1</f>
        <v>8.545454545454545</v>
      </c>
      <c r="Q16" s="42"/>
    </row>
    <row r="17" spans="1:19" ht="15" customHeight="1" x14ac:dyDescent="0.2">
      <c r="A17" s="21" t="s">
        <v>322</v>
      </c>
      <c r="B17" s="10">
        <f t="shared" si="1"/>
        <v>42455</v>
      </c>
      <c r="C17" s="9">
        <v>12</v>
      </c>
      <c r="D17" s="9">
        <v>405</v>
      </c>
      <c r="E17" s="205" t="s">
        <v>341</v>
      </c>
      <c r="F17" s="272"/>
      <c r="G17" s="272">
        <v>90</v>
      </c>
      <c r="H17" s="272">
        <v>18.399999999999999</v>
      </c>
      <c r="I17" s="272">
        <v>13.5</v>
      </c>
      <c r="J17" s="273"/>
      <c r="K17" s="274"/>
      <c r="L17" s="272"/>
      <c r="M17" s="272"/>
      <c r="N17" s="272"/>
      <c r="O17" s="275">
        <f t="shared" si="3"/>
        <v>121.9</v>
      </c>
      <c r="P17" s="32">
        <f>O17/H1</f>
        <v>110.81818181818181</v>
      </c>
      <c r="Q17" s="42"/>
    </row>
    <row r="18" spans="1:19" ht="15" customHeight="1" x14ac:dyDescent="0.2">
      <c r="A18" s="21" t="s">
        <v>323</v>
      </c>
      <c r="B18" s="10">
        <f t="shared" si="1"/>
        <v>42456</v>
      </c>
      <c r="C18" s="9">
        <v>13</v>
      </c>
      <c r="D18" s="9">
        <v>406</v>
      </c>
      <c r="E18" s="205" t="s">
        <v>178</v>
      </c>
      <c r="F18" s="272">
        <v>20</v>
      </c>
      <c r="G18" s="272">
        <v>20</v>
      </c>
      <c r="H18" s="272">
        <v>1.1000000000000001</v>
      </c>
      <c r="I18" s="272">
        <v>3</v>
      </c>
      <c r="J18" s="273"/>
      <c r="K18" s="274"/>
      <c r="L18" s="272"/>
      <c r="M18" s="272"/>
      <c r="N18" s="272"/>
      <c r="O18" s="275">
        <f t="shared" si="3"/>
        <v>44.1</v>
      </c>
      <c r="P18" s="32">
        <f>O18/H1</f>
        <v>40.090909090909086</v>
      </c>
      <c r="Q18" s="42"/>
    </row>
    <row r="19" spans="1:19" ht="15" customHeight="1" x14ac:dyDescent="0.2">
      <c r="B19" s="10"/>
      <c r="E19" s="206" t="s">
        <v>26</v>
      </c>
      <c r="F19" s="276">
        <f t="shared" ref="F19:O19" si="4">SUM(F5:F18)</f>
        <v>20</v>
      </c>
      <c r="G19" s="276">
        <f t="shared" si="4"/>
        <v>390</v>
      </c>
      <c r="H19" s="276">
        <f t="shared" si="4"/>
        <v>104</v>
      </c>
      <c r="I19" s="276">
        <f t="shared" si="4"/>
        <v>102.5</v>
      </c>
      <c r="J19" s="277">
        <f t="shared" si="4"/>
        <v>2</v>
      </c>
      <c r="K19" s="278">
        <f t="shared" si="4"/>
        <v>40</v>
      </c>
      <c r="L19" s="276">
        <f t="shared" si="4"/>
        <v>0.5</v>
      </c>
      <c r="M19" s="276">
        <f t="shared" si="4"/>
        <v>1</v>
      </c>
      <c r="N19" s="276">
        <f t="shared" si="4"/>
        <v>14</v>
      </c>
      <c r="O19" s="276">
        <f t="shared" si="4"/>
        <v>674</v>
      </c>
      <c r="P19" s="20"/>
      <c r="Q19" s="276"/>
    </row>
    <row r="20" spans="1:19" ht="15" customHeight="1" x14ac:dyDescent="0.2">
      <c r="B20" s="4"/>
      <c r="C20" s="4"/>
      <c r="D20" s="4"/>
      <c r="E20" s="25" t="s">
        <v>25</v>
      </c>
      <c r="F20" s="30">
        <f>F19/H1</f>
        <v>18.18181818181818</v>
      </c>
      <c r="G20" s="30">
        <f>G19/H1</f>
        <v>354.5454545454545</v>
      </c>
      <c r="H20" s="30">
        <f>H19/H1</f>
        <v>94.545454545454533</v>
      </c>
      <c r="I20" s="30">
        <f>I19/H1</f>
        <v>93.181818181818173</v>
      </c>
      <c r="J20" s="37">
        <f>J19/H1</f>
        <v>1.8181818181818181</v>
      </c>
      <c r="K20" s="38">
        <f>K19/H1</f>
        <v>36.36363636363636</v>
      </c>
      <c r="L20" s="30">
        <f>L19/H1</f>
        <v>0.45454545454545453</v>
      </c>
      <c r="M20" s="30">
        <f>M19/H1</f>
        <v>0.90909090909090906</v>
      </c>
      <c r="N20" s="30">
        <f>N19/H1</f>
        <v>12.727272727272727</v>
      </c>
      <c r="O20" s="3"/>
      <c r="P20" s="20"/>
      <c r="Q20" s="276"/>
    </row>
    <row r="21" spans="1:19" s="27" customFormat="1" ht="15" customHeight="1" x14ac:dyDescent="0.2">
      <c r="B21" s="21"/>
      <c r="C21" s="21"/>
      <c r="D21" s="21"/>
      <c r="E21" s="28" t="s">
        <v>27</v>
      </c>
      <c r="F21" s="31">
        <f>F20/C18</f>
        <v>1.3986013986013985</v>
      </c>
      <c r="G21" s="31">
        <f>G20/C18</f>
        <v>27.27272727272727</v>
      </c>
      <c r="H21" s="31">
        <f>H20/C18</f>
        <v>7.2727272727272716</v>
      </c>
      <c r="I21" s="31">
        <f>I20/C18</f>
        <v>7.1678321678321675</v>
      </c>
      <c r="J21" s="322">
        <f>(J20+K20)/C18</f>
        <v>2.9370629370629371</v>
      </c>
      <c r="K21" s="323"/>
      <c r="L21" s="31">
        <f>L20/C18</f>
        <v>3.4965034965034961E-2</v>
      </c>
      <c r="M21" s="31">
        <f>M20/C18</f>
        <v>6.9930069930069921E-2</v>
      </c>
      <c r="N21" s="31">
        <f>N20/C18</f>
        <v>0.97902097902097895</v>
      </c>
      <c r="O21" s="3"/>
      <c r="P21" s="23"/>
      <c r="Q21" s="148"/>
      <c r="R21" s="21"/>
      <c r="S21" s="21"/>
    </row>
    <row r="22" spans="1:19" s="27" customFormat="1" ht="15" customHeight="1" x14ac:dyDescent="0.2">
      <c r="B22" s="21"/>
      <c r="C22" s="21"/>
      <c r="D22" s="21"/>
      <c r="E22" s="24" t="s">
        <v>38</v>
      </c>
      <c r="F22" s="41">
        <f>SUM(F20:N20)</f>
        <v>612.72727272727275</v>
      </c>
      <c r="G22" s="2"/>
      <c r="H22" s="2"/>
      <c r="I22" s="2"/>
      <c r="J22" s="319">
        <f>J20+K20</f>
        <v>38.18181818181818</v>
      </c>
      <c r="K22" s="320"/>
      <c r="L22" s="2"/>
      <c r="M22" s="2"/>
      <c r="N22" s="2"/>
      <c r="O22" s="2"/>
      <c r="P22" s="21"/>
      <c r="Q22" s="21"/>
      <c r="R22" s="21"/>
      <c r="S22" s="21"/>
    </row>
    <row r="23" spans="1:19" s="27" customFormat="1" ht="15" customHeight="1" x14ac:dyDescent="0.2">
      <c r="B23" s="21"/>
      <c r="C23" s="21"/>
      <c r="D23" s="21"/>
      <c r="E23" s="24" t="s">
        <v>39</v>
      </c>
      <c r="F23" s="44">
        <f>F22/C18</f>
        <v>47.132867132867133</v>
      </c>
      <c r="G23" s="29"/>
      <c r="H23" s="196"/>
      <c r="I23" s="193"/>
      <c r="J23" s="2"/>
      <c r="K23" s="2"/>
      <c r="L23" s="2"/>
      <c r="M23" s="2"/>
      <c r="N23" s="2"/>
      <c r="O23" s="2"/>
      <c r="P23" s="21"/>
      <c r="Q23" s="21"/>
      <c r="R23" s="21"/>
      <c r="S23" s="21"/>
    </row>
    <row r="24" spans="1:19" s="27" customFormat="1" ht="15" customHeight="1" x14ac:dyDescent="0.2">
      <c r="B24" s="21"/>
      <c r="C24" s="21"/>
      <c r="D24" s="21"/>
      <c r="E24" s="21"/>
      <c r="F24" s="2"/>
      <c r="G24" s="2"/>
      <c r="H24" s="2"/>
      <c r="I24" s="2"/>
      <c r="J24" s="2"/>
      <c r="K24" s="2"/>
      <c r="L24" s="2"/>
      <c r="M24" s="2"/>
      <c r="N24" s="2"/>
      <c r="O24" s="2"/>
      <c r="P24" s="21"/>
      <c r="Q24" s="21"/>
      <c r="R24" s="21"/>
      <c r="S24" s="21"/>
    </row>
    <row r="25" spans="1:19" s="27" customFormat="1" ht="15" customHeight="1" x14ac:dyDescent="0.2">
      <c r="B25" s="21"/>
      <c r="C25" s="21"/>
      <c r="D25" s="21"/>
      <c r="E25" s="21"/>
      <c r="F25" s="2"/>
      <c r="G25" s="2"/>
      <c r="H25" s="2"/>
      <c r="I25" s="2"/>
      <c r="J25" s="2"/>
      <c r="K25" s="2"/>
      <c r="L25" s="2"/>
      <c r="M25" s="2"/>
      <c r="N25" s="2"/>
      <c r="O25" s="2"/>
      <c r="P25" s="21"/>
      <c r="Q25" s="21"/>
      <c r="R25" s="21"/>
      <c r="S25" s="21"/>
    </row>
    <row r="26" spans="1:19" s="27" customFormat="1" ht="15" customHeight="1" x14ac:dyDescent="0.2">
      <c r="B26" s="21"/>
      <c r="C26" s="21"/>
      <c r="D26" s="21"/>
      <c r="E26" s="21"/>
      <c r="F26" s="2"/>
      <c r="G26" s="2"/>
      <c r="H26" s="2"/>
      <c r="I26" s="2"/>
      <c r="J26" s="2"/>
      <c r="K26" s="2"/>
      <c r="L26" s="2"/>
      <c r="M26" s="2"/>
      <c r="N26" s="2"/>
      <c r="O26" s="2"/>
      <c r="P26" s="21"/>
      <c r="Q26" s="21"/>
      <c r="R26" s="21"/>
      <c r="S26" s="21"/>
    </row>
    <row r="27" spans="1:19" s="27" customFormat="1" ht="15" customHeight="1" x14ac:dyDescent="0.2">
      <c r="B27" s="21"/>
      <c r="C27" s="21"/>
      <c r="D27" s="21"/>
      <c r="E27" s="21"/>
      <c r="F27" s="2"/>
      <c r="G27" s="2"/>
      <c r="H27" s="2"/>
      <c r="I27" s="2"/>
      <c r="J27" s="2"/>
      <c r="K27" s="2"/>
      <c r="L27" s="2"/>
      <c r="M27" s="2"/>
      <c r="N27" s="2"/>
      <c r="O27" s="2"/>
      <c r="P27" s="21"/>
      <c r="Q27" s="21"/>
      <c r="R27" s="21"/>
      <c r="S27" s="21"/>
    </row>
    <row r="28" spans="1:19" s="27" customFormat="1" ht="15" customHeight="1" x14ac:dyDescent="0.2">
      <c r="B28" s="21"/>
      <c r="C28" s="21"/>
      <c r="D28" s="21"/>
      <c r="E28" s="21"/>
      <c r="F28" s="2"/>
      <c r="G28" s="2"/>
      <c r="H28" s="2"/>
      <c r="I28" s="2"/>
      <c r="J28" s="2"/>
      <c r="K28" s="2"/>
      <c r="L28" s="2"/>
      <c r="M28" s="2"/>
      <c r="N28" s="2"/>
      <c r="O28" s="2"/>
      <c r="P28" s="21"/>
      <c r="Q28" s="21"/>
      <c r="R28" s="21"/>
      <c r="S28" s="21"/>
    </row>
    <row r="29" spans="1:19" s="27" customFormat="1" ht="15" customHeight="1" x14ac:dyDescent="0.2">
      <c r="B29" s="21"/>
      <c r="C29" s="21"/>
      <c r="D29" s="21"/>
      <c r="E29" s="21"/>
      <c r="F29" s="2"/>
      <c r="G29" s="2"/>
      <c r="H29" s="2"/>
      <c r="I29" s="2"/>
      <c r="J29" s="2"/>
      <c r="K29" s="2"/>
      <c r="L29" s="2"/>
      <c r="M29" s="2"/>
      <c r="N29" s="2"/>
      <c r="O29" s="2"/>
      <c r="P29" s="21"/>
      <c r="Q29" s="21"/>
      <c r="R29" s="21"/>
      <c r="S29" s="21"/>
    </row>
    <row r="30" spans="1:19" s="27" customFormat="1" ht="15" customHeight="1" x14ac:dyDescent="0.2">
      <c r="B30" s="21"/>
      <c r="C30" s="21"/>
      <c r="D30" s="21"/>
      <c r="E30" s="21"/>
      <c r="F30" s="2"/>
      <c r="G30" s="2"/>
      <c r="H30" s="2"/>
      <c r="I30" s="2"/>
      <c r="J30" s="2"/>
      <c r="K30" s="2"/>
      <c r="L30" s="2"/>
      <c r="M30" s="2"/>
      <c r="N30" s="2"/>
      <c r="O30" s="2"/>
      <c r="P30" s="21"/>
      <c r="Q30" s="21"/>
      <c r="R30" s="21"/>
      <c r="S30" s="21"/>
    </row>
    <row r="31" spans="1:19" s="27" customFormat="1" ht="15" customHeight="1" x14ac:dyDescent="0.2">
      <c r="B31" s="21"/>
      <c r="C31" s="21"/>
      <c r="D31" s="21"/>
      <c r="E31" s="21"/>
      <c r="F31" s="2"/>
      <c r="G31" s="2"/>
      <c r="H31" s="2"/>
      <c r="I31" s="2"/>
      <c r="J31" s="2"/>
      <c r="K31" s="2"/>
      <c r="L31" s="2"/>
      <c r="M31" s="2"/>
      <c r="N31" s="2"/>
      <c r="O31" s="2"/>
      <c r="P31" s="21"/>
      <c r="Q31" s="21"/>
      <c r="R31" s="21"/>
      <c r="S31" s="21"/>
    </row>
    <row r="32" spans="1:19" s="27" customFormat="1" ht="15" customHeight="1" x14ac:dyDescent="0.2">
      <c r="B32" s="21"/>
      <c r="C32" s="21"/>
      <c r="D32" s="21"/>
      <c r="E32" s="21"/>
      <c r="F32" s="2"/>
      <c r="G32" s="2"/>
      <c r="H32" s="2"/>
      <c r="I32" s="2"/>
      <c r="J32" s="2"/>
      <c r="K32" s="2"/>
      <c r="L32" s="2"/>
      <c r="M32" s="2"/>
      <c r="N32" s="2"/>
      <c r="O32" s="2"/>
      <c r="P32" s="21"/>
      <c r="Q32" s="21"/>
      <c r="R32" s="21"/>
      <c r="S32" s="21"/>
    </row>
    <row r="33" spans="2:19" s="27" customFormat="1" ht="15" customHeight="1" x14ac:dyDescent="0.2">
      <c r="B33" s="21"/>
      <c r="C33" s="21"/>
      <c r="D33" s="21"/>
      <c r="E33" s="21"/>
      <c r="F33" s="2"/>
      <c r="G33" s="2"/>
      <c r="H33" s="2"/>
      <c r="I33" s="2"/>
      <c r="J33" s="2"/>
      <c r="K33" s="2"/>
      <c r="L33" s="2"/>
      <c r="M33" s="2"/>
      <c r="N33" s="2"/>
      <c r="O33" s="2"/>
      <c r="P33" s="21"/>
      <c r="Q33" s="21"/>
      <c r="R33" s="21"/>
      <c r="S33" s="21"/>
    </row>
    <row r="34" spans="2:19" s="27" customFormat="1" ht="15" customHeight="1" x14ac:dyDescent="0.2">
      <c r="B34" s="21"/>
      <c r="C34" s="21"/>
      <c r="D34" s="21"/>
      <c r="E34" s="21"/>
      <c r="F34" s="2"/>
      <c r="G34" s="2"/>
      <c r="H34" s="2"/>
      <c r="I34" s="2"/>
      <c r="J34" s="2"/>
      <c r="K34" s="2"/>
      <c r="L34" s="2"/>
      <c r="M34" s="2"/>
      <c r="N34" s="2"/>
      <c r="O34" s="2"/>
      <c r="P34" s="21"/>
      <c r="Q34" s="21"/>
      <c r="R34" s="21"/>
      <c r="S34" s="21"/>
    </row>
    <row r="35" spans="2:19" s="27" customFormat="1" ht="15" customHeight="1" x14ac:dyDescent="0.2">
      <c r="B35" s="21"/>
      <c r="C35" s="21"/>
      <c r="D35" s="21"/>
      <c r="E35" s="21"/>
      <c r="F35" s="2"/>
      <c r="G35" s="2"/>
      <c r="H35" s="2"/>
      <c r="I35" s="2"/>
      <c r="J35" s="2"/>
      <c r="K35" s="2"/>
      <c r="L35" s="2"/>
      <c r="M35" s="2"/>
      <c r="N35" s="2"/>
      <c r="O35" s="2"/>
      <c r="P35" s="21"/>
      <c r="Q35" s="21"/>
      <c r="R35" s="21"/>
      <c r="S35" s="21"/>
    </row>
    <row r="36" spans="2:19" s="27" customFormat="1" ht="15" customHeight="1" x14ac:dyDescent="0.2">
      <c r="B36" s="21"/>
      <c r="C36" s="21"/>
      <c r="D36" s="21"/>
      <c r="E36" s="21"/>
      <c r="F36" s="2"/>
      <c r="G36" s="2"/>
      <c r="H36" s="2"/>
      <c r="I36" s="2"/>
      <c r="J36" s="2"/>
      <c r="K36" s="2"/>
      <c r="L36" s="2"/>
      <c r="M36" s="2"/>
      <c r="N36" s="2"/>
      <c r="O36" s="2"/>
      <c r="P36" s="21"/>
      <c r="Q36" s="21"/>
      <c r="R36" s="21"/>
      <c r="S36" s="21"/>
    </row>
    <row r="37" spans="2:19" ht="15" customHeight="1" x14ac:dyDescent="0.2"/>
    <row r="38" spans="2:19" ht="15" customHeight="1" x14ac:dyDescent="0.2"/>
    <row r="39" spans="2:19" ht="15" customHeight="1" x14ac:dyDescent="0.2"/>
    <row r="40" spans="2:19" ht="15" customHeight="1" x14ac:dyDescent="0.2"/>
    <row r="41" spans="2:19" ht="15" customHeight="1" x14ac:dyDescent="0.2"/>
    <row r="42" spans="2:19" ht="15" customHeight="1" x14ac:dyDescent="0.2"/>
    <row r="43" spans="2:19" ht="15" customHeight="1" x14ac:dyDescent="0.2"/>
    <row r="44" spans="2:19" ht="15" customHeight="1" x14ac:dyDescent="0.2"/>
    <row r="45" spans="2:19" ht="15" customHeight="1" x14ac:dyDescent="0.2"/>
    <row r="46" spans="2:19" ht="15" customHeight="1" x14ac:dyDescent="0.2"/>
    <row r="47" spans="2:19" ht="15" customHeight="1" x14ac:dyDescent="0.2"/>
    <row r="48" spans="2:19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</sheetData>
  <sheetProtection insertColumns="0" insertRows="0" deleteColumns="0" deleteRows="0"/>
  <mergeCells count="11">
    <mergeCell ref="P3:P4"/>
    <mergeCell ref="Q3:Q4"/>
    <mergeCell ref="J21:K21"/>
    <mergeCell ref="J22:K22"/>
    <mergeCell ref="B1:C1"/>
    <mergeCell ref="C3:C4"/>
    <mergeCell ref="E3:E4"/>
    <mergeCell ref="J3:K3"/>
    <mergeCell ref="O3:O4"/>
    <mergeCell ref="A3:B4"/>
    <mergeCell ref="D3:D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16:B18 B6:B13 B14:B15" unlockedFormula="1"/>
    <ignoredError sqref="F22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99"/>
  <sheetViews>
    <sheetView topLeftCell="B1"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2" width="10.5" style="2" bestFit="1" customWidth="1"/>
    <col min="13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272</v>
      </c>
      <c r="F1" s="13" t="s">
        <v>9</v>
      </c>
      <c r="G1" s="13" t="s">
        <v>10</v>
      </c>
      <c r="H1" s="267">
        <v>14675.78</v>
      </c>
      <c r="I1" s="14" t="s">
        <v>151</v>
      </c>
      <c r="J1" s="46"/>
      <c r="K1" s="5"/>
      <c r="L1" s="5"/>
      <c r="M1" s="5"/>
      <c r="N1" s="5"/>
      <c r="O1" s="5"/>
      <c r="P1" s="6"/>
      <c r="Q1" s="6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9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9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9" ht="15" customHeight="1" x14ac:dyDescent="0.2">
      <c r="A5" s="21" t="s">
        <v>323</v>
      </c>
      <c r="B5" s="8">
        <v>42456</v>
      </c>
      <c r="C5" s="9"/>
      <c r="D5" s="9">
        <v>406</v>
      </c>
      <c r="E5" s="207" t="s">
        <v>343</v>
      </c>
      <c r="F5" s="207"/>
      <c r="G5" s="207"/>
      <c r="H5" s="207">
        <v>78700</v>
      </c>
      <c r="I5" s="207">
        <v>250000</v>
      </c>
      <c r="J5" s="208"/>
      <c r="K5" s="209"/>
      <c r="L5" s="207">
        <v>35500</v>
      </c>
      <c r="M5" s="207"/>
      <c r="N5" s="207"/>
      <c r="O5" s="210">
        <f t="shared" ref="O5:O13" si="0">SUM(F5:N5)</f>
        <v>364200</v>
      </c>
      <c r="P5" s="32">
        <f>O5/H1</f>
        <v>24.816398174407084</v>
      </c>
      <c r="Q5" s="42"/>
      <c r="R5" s="27"/>
    </row>
    <row r="6" spans="1:19" ht="15" customHeight="1" x14ac:dyDescent="0.2">
      <c r="A6" s="21" t="s">
        <v>317</v>
      </c>
      <c r="B6" s="10">
        <f>B5+1</f>
        <v>42457</v>
      </c>
      <c r="C6" s="9">
        <v>1</v>
      </c>
      <c r="D6" s="9">
        <v>407</v>
      </c>
      <c r="E6" s="207" t="s">
        <v>343</v>
      </c>
      <c r="F6" s="207"/>
      <c r="G6" s="207"/>
      <c r="H6" s="207">
        <v>145700</v>
      </c>
      <c r="I6" s="207"/>
      <c r="J6" s="208">
        <v>80000</v>
      </c>
      <c r="K6" s="209"/>
      <c r="L6" s="207">
        <v>14800</v>
      </c>
      <c r="M6" s="207"/>
      <c r="N6" s="207">
        <v>495000</v>
      </c>
      <c r="O6" s="210">
        <f t="shared" si="0"/>
        <v>735500</v>
      </c>
      <c r="P6" s="32">
        <f>O6/H1</f>
        <v>50.116586648205406</v>
      </c>
      <c r="Q6" s="42"/>
      <c r="R6" s="27"/>
    </row>
    <row r="7" spans="1:19" ht="15" customHeight="1" x14ac:dyDescent="0.2">
      <c r="A7" s="21" t="s">
        <v>318</v>
      </c>
      <c r="B7" s="10">
        <f t="shared" ref="B7:B34" si="1">B6+1</f>
        <v>42458</v>
      </c>
      <c r="C7" s="9">
        <v>2</v>
      </c>
      <c r="D7" s="9">
        <v>408</v>
      </c>
      <c r="E7" s="207" t="s">
        <v>343</v>
      </c>
      <c r="F7" s="207"/>
      <c r="G7" s="207"/>
      <c r="H7" s="207">
        <v>132000</v>
      </c>
      <c r="I7" s="207">
        <v>137000</v>
      </c>
      <c r="J7" s="208">
        <v>165000</v>
      </c>
      <c r="K7" s="209"/>
      <c r="L7" s="207"/>
      <c r="M7" s="207">
        <v>45000</v>
      </c>
      <c r="N7" s="207"/>
      <c r="O7" s="210">
        <f t="shared" si="0"/>
        <v>479000</v>
      </c>
      <c r="P7" s="32">
        <f>O7/H1</f>
        <v>32.63881033921195</v>
      </c>
      <c r="R7" s="27"/>
    </row>
    <row r="8" spans="1:19" ht="15" customHeight="1" x14ac:dyDescent="0.2">
      <c r="A8" s="21" t="s">
        <v>319</v>
      </c>
      <c r="B8" s="10">
        <f t="shared" si="1"/>
        <v>42459</v>
      </c>
      <c r="C8" s="9">
        <v>3</v>
      </c>
      <c r="D8" s="9">
        <v>409</v>
      </c>
      <c r="E8" s="207" t="s">
        <v>343</v>
      </c>
      <c r="F8" s="207"/>
      <c r="G8" s="207"/>
      <c r="H8" s="207">
        <v>215000</v>
      </c>
      <c r="I8" s="207">
        <v>18000</v>
      </c>
      <c r="J8" s="208">
        <v>100000</v>
      </c>
      <c r="K8" s="209"/>
      <c r="L8" s="207"/>
      <c r="M8" s="207"/>
      <c r="N8" s="207"/>
      <c r="O8" s="210">
        <f t="shared" si="0"/>
        <v>333000</v>
      </c>
      <c r="P8" s="32">
        <f>O8/H1</f>
        <v>22.690446436237117</v>
      </c>
      <c r="R8" s="27"/>
    </row>
    <row r="9" spans="1:19" ht="15" customHeight="1" x14ac:dyDescent="0.2">
      <c r="A9" s="21" t="s">
        <v>320</v>
      </c>
      <c r="B9" s="10">
        <f t="shared" si="1"/>
        <v>42460</v>
      </c>
      <c r="C9" s="9">
        <v>4</v>
      </c>
      <c r="D9" s="9">
        <v>410</v>
      </c>
      <c r="E9" s="207" t="s">
        <v>343</v>
      </c>
      <c r="F9" s="207"/>
      <c r="G9" s="207"/>
      <c r="H9" s="207">
        <v>141300</v>
      </c>
      <c r="I9" s="207"/>
      <c r="J9" s="208"/>
      <c r="K9" s="209"/>
      <c r="L9" s="207">
        <v>34600</v>
      </c>
      <c r="M9" s="207"/>
      <c r="N9" s="207">
        <v>34000</v>
      </c>
      <c r="O9" s="210">
        <f t="shared" si="0"/>
        <v>209900</v>
      </c>
      <c r="P9" s="32">
        <f>O9/H1</f>
        <v>14.30247659749601</v>
      </c>
      <c r="Q9" s="42"/>
      <c r="R9" s="27"/>
    </row>
    <row r="10" spans="1:19" ht="15" customHeight="1" x14ac:dyDescent="0.2">
      <c r="A10" s="21" t="s">
        <v>321</v>
      </c>
      <c r="B10" s="10">
        <f t="shared" si="1"/>
        <v>42461</v>
      </c>
      <c r="C10" s="9">
        <v>5</v>
      </c>
      <c r="D10" s="9">
        <v>411</v>
      </c>
      <c r="E10" s="207" t="s">
        <v>343</v>
      </c>
      <c r="F10" s="207"/>
      <c r="G10" s="207"/>
      <c r="H10" s="207">
        <v>130000</v>
      </c>
      <c r="I10" s="207">
        <v>182000</v>
      </c>
      <c r="J10" s="208">
        <v>50000</v>
      </c>
      <c r="K10" s="209"/>
      <c r="L10" s="207"/>
      <c r="M10" s="207"/>
      <c r="N10" s="207"/>
      <c r="O10" s="210">
        <f t="shared" si="0"/>
        <v>362000</v>
      </c>
      <c r="P10" s="32">
        <f>O10/H1</f>
        <v>24.666491321074584</v>
      </c>
      <c r="Q10" s="42"/>
      <c r="R10" s="27"/>
      <c r="S10" s="27"/>
    </row>
    <row r="11" spans="1:19" ht="15" customHeight="1" x14ac:dyDescent="0.2">
      <c r="A11" s="21" t="s">
        <v>322</v>
      </c>
      <c r="B11" s="10">
        <f t="shared" si="1"/>
        <v>42462</v>
      </c>
      <c r="C11" s="9">
        <v>6</v>
      </c>
      <c r="D11" s="9">
        <v>412</v>
      </c>
      <c r="E11" s="207" t="s">
        <v>343</v>
      </c>
      <c r="F11" s="207"/>
      <c r="G11" s="207"/>
      <c r="H11" s="207">
        <v>315200</v>
      </c>
      <c r="I11" s="207">
        <v>23000</v>
      </c>
      <c r="J11" s="208"/>
      <c r="K11" s="209"/>
      <c r="L11" s="207"/>
      <c r="M11" s="207"/>
      <c r="N11" s="207"/>
      <c r="O11" s="210">
        <f t="shared" si="0"/>
        <v>338200</v>
      </c>
      <c r="P11" s="32">
        <f>O11/H1</f>
        <v>23.044771725932112</v>
      </c>
    </row>
    <row r="12" spans="1:19" ht="15" customHeight="1" x14ac:dyDescent="0.2">
      <c r="A12" s="21" t="s">
        <v>323</v>
      </c>
      <c r="B12" s="10">
        <f t="shared" si="1"/>
        <v>42463</v>
      </c>
      <c r="C12" s="9">
        <v>7</v>
      </c>
      <c r="D12" s="9">
        <v>413</v>
      </c>
      <c r="E12" s="207" t="s">
        <v>343</v>
      </c>
      <c r="F12" s="207"/>
      <c r="G12" s="207"/>
      <c r="H12" s="207">
        <v>141000</v>
      </c>
      <c r="I12" s="207">
        <v>2000</v>
      </c>
      <c r="J12" s="208">
        <v>70000</v>
      </c>
      <c r="K12" s="209"/>
      <c r="L12" s="207">
        <v>107000</v>
      </c>
      <c r="M12" s="207">
        <v>20500</v>
      </c>
      <c r="N12" s="207">
        <v>15000</v>
      </c>
      <c r="O12" s="210">
        <f t="shared" si="0"/>
        <v>355500</v>
      </c>
      <c r="P12" s="32">
        <f>O12/H1</f>
        <v>24.223584708955844</v>
      </c>
      <c r="Q12" s="42"/>
      <c r="R12" s="27"/>
      <c r="S12" s="27"/>
    </row>
    <row r="13" spans="1:19" ht="15" customHeight="1" x14ac:dyDescent="0.2">
      <c r="A13" s="21" t="s">
        <v>317</v>
      </c>
      <c r="B13" s="10">
        <f t="shared" si="1"/>
        <v>42464</v>
      </c>
      <c r="C13" s="9">
        <v>8</v>
      </c>
      <c r="D13" s="9">
        <v>414</v>
      </c>
      <c r="E13" s="207" t="s">
        <v>348</v>
      </c>
      <c r="F13" s="207"/>
      <c r="G13" s="207">
        <v>1390000</v>
      </c>
      <c r="H13" s="207">
        <v>349000</v>
      </c>
      <c r="I13" s="207">
        <v>500000</v>
      </c>
      <c r="J13" s="208"/>
      <c r="K13" s="209"/>
      <c r="L13" s="207"/>
      <c r="M13" s="207"/>
      <c r="N13" s="207"/>
      <c r="O13" s="210">
        <f t="shared" si="0"/>
        <v>2239000</v>
      </c>
      <c r="P13" s="32">
        <f>O13/H1</f>
        <v>152.56429300520995</v>
      </c>
      <c r="Q13" s="42"/>
    </row>
    <row r="14" spans="1:19" ht="15" customHeight="1" x14ac:dyDescent="0.2">
      <c r="A14" s="21" t="s">
        <v>318</v>
      </c>
      <c r="B14" s="10">
        <f t="shared" si="1"/>
        <v>42465</v>
      </c>
      <c r="C14" s="9">
        <v>9</v>
      </c>
      <c r="D14" s="9">
        <v>415</v>
      </c>
      <c r="E14" s="207" t="s">
        <v>314</v>
      </c>
      <c r="F14" s="207"/>
      <c r="G14" s="207"/>
      <c r="H14" s="207">
        <v>260000</v>
      </c>
      <c r="I14" s="207"/>
      <c r="J14" s="208"/>
      <c r="K14" s="209">
        <v>200000</v>
      </c>
      <c r="L14" s="207"/>
      <c r="M14" s="207"/>
      <c r="N14" s="207"/>
      <c r="O14" s="210">
        <f t="shared" ref="O14:O34" si="2">SUM(F14:N14)</f>
        <v>460000</v>
      </c>
      <c r="P14" s="32">
        <f>O14/H1</f>
        <v>31.344160242249473</v>
      </c>
      <c r="Q14" s="42"/>
    </row>
    <row r="15" spans="1:19" ht="15" customHeight="1" x14ac:dyDescent="0.2">
      <c r="A15" s="21" t="s">
        <v>319</v>
      </c>
      <c r="B15" s="10">
        <f t="shared" si="1"/>
        <v>42466</v>
      </c>
      <c r="C15" s="9">
        <v>10</v>
      </c>
      <c r="D15" s="9">
        <v>416</v>
      </c>
      <c r="E15" s="207" t="s">
        <v>314</v>
      </c>
      <c r="F15" s="207"/>
      <c r="G15" s="207"/>
      <c r="H15" s="207">
        <v>252000</v>
      </c>
      <c r="I15" s="207"/>
      <c r="J15" s="208"/>
      <c r="K15" s="209"/>
      <c r="L15" s="207"/>
      <c r="M15" s="207"/>
      <c r="N15" s="207"/>
      <c r="O15" s="210">
        <f t="shared" si="2"/>
        <v>252000</v>
      </c>
      <c r="P15" s="32">
        <f>O15/H1</f>
        <v>17.171148654449713</v>
      </c>
      <c r="Q15" s="42"/>
    </row>
    <row r="16" spans="1:19" ht="15" customHeight="1" x14ac:dyDescent="0.2">
      <c r="A16" s="21" t="s">
        <v>320</v>
      </c>
      <c r="B16" s="10">
        <f t="shared" si="1"/>
        <v>42467</v>
      </c>
      <c r="C16" s="9">
        <v>11</v>
      </c>
      <c r="D16" s="9">
        <v>417</v>
      </c>
      <c r="E16" s="207" t="s">
        <v>345</v>
      </c>
      <c r="F16" s="207"/>
      <c r="G16" s="207">
        <v>450000</v>
      </c>
      <c r="H16" s="207">
        <v>138000</v>
      </c>
      <c r="I16" s="207">
        <v>420000</v>
      </c>
      <c r="J16" s="208"/>
      <c r="K16" s="209"/>
      <c r="L16" s="207"/>
      <c r="M16" s="207"/>
      <c r="N16" s="207"/>
      <c r="O16" s="210">
        <f t="shared" si="2"/>
        <v>1008000</v>
      </c>
      <c r="P16" s="32">
        <f>O16/H1</f>
        <v>68.684594617798851</v>
      </c>
      <c r="Q16" s="42"/>
    </row>
    <row r="17" spans="1:17" ht="15" customHeight="1" x14ac:dyDescent="0.2">
      <c r="A17" s="21" t="s">
        <v>321</v>
      </c>
      <c r="B17" s="10">
        <f t="shared" si="1"/>
        <v>42468</v>
      </c>
      <c r="C17" s="9">
        <v>12</v>
      </c>
      <c r="D17" s="9">
        <v>418</v>
      </c>
      <c r="E17" s="207" t="s">
        <v>344</v>
      </c>
      <c r="F17" s="207"/>
      <c r="G17" s="207"/>
      <c r="H17" s="207">
        <v>136000</v>
      </c>
      <c r="I17" s="207">
        <v>170000</v>
      </c>
      <c r="J17" s="208">
        <v>35000</v>
      </c>
      <c r="K17" s="209"/>
      <c r="L17" s="207"/>
      <c r="M17" s="207"/>
      <c r="N17" s="207"/>
      <c r="O17" s="210">
        <f t="shared" si="2"/>
        <v>341000</v>
      </c>
      <c r="P17" s="32">
        <f>O17/H1</f>
        <v>23.235562266537109</v>
      </c>
      <c r="Q17" s="42"/>
    </row>
    <row r="18" spans="1:17" ht="15" customHeight="1" x14ac:dyDescent="0.2">
      <c r="A18" s="21" t="s">
        <v>322</v>
      </c>
      <c r="B18" s="10">
        <f t="shared" si="1"/>
        <v>42469</v>
      </c>
      <c r="C18" s="9">
        <v>13</v>
      </c>
      <c r="D18" s="9">
        <v>419</v>
      </c>
      <c r="E18" s="207" t="s">
        <v>344</v>
      </c>
      <c r="F18" s="207"/>
      <c r="G18" s="207"/>
      <c r="H18" s="207">
        <v>228800</v>
      </c>
      <c r="I18" s="207"/>
      <c r="J18" s="208">
        <v>5000</v>
      </c>
      <c r="K18" s="209"/>
      <c r="L18" s="207"/>
      <c r="M18" s="207"/>
      <c r="N18" s="207"/>
      <c r="O18" s="210">
        <f t="shared" si="2"/>
        <v>233800</v>
      </c>
      <c r="P18" s="32">
        <f>O18/H1</f>
        <v>15.931010140517232</v>
      </c>
      <c r="Q18" s="42"/>
    </row>
    <row r="19" spans="1:17" ht="15" customHeight="1" x14ac:dyDescent="0.2">
      <c r="A19" s="21" t="s">
        <v>323</v>
      </c>
      <c r="B19" s="10">
        <f t="shared" si="1"/>
        <v>42470</v>
      </c>
      <c r="C19" s="9">
        <v>14</v>
      </c>
      <c r="D19" s="9">
        <v>420</v>
      </c>
      <c r="E19" s="207" t="s">
        <v>346</v>
      </c>
      <c r="F19" s="207"/>
      <c r="G19" s="207"/>
      <c r="H19" s="207">
        <v>153500</v>
      </c>
      <c r="I19" s="207">
        <v>10000</v>
      </c>
      <c r="J19" s="208"/>
      <c r="K19" s="209"/>
      <c r="L19" s="207"/>
      <c r="M19" s="207">
        <v>30000</v>
      </c>
      <c r="N19" s="207"/>
      <c r="O19" s="210">
        <f t="shared" si="2"/>
        <v>193500</v>
      </c>
      <c r="P19" s="32">
        <f>O19/H1</f>
        <v>13.184989145381028</v>
      </c>
      <c r="Q19" s="42"/>
    </row>
    <row r="20" spans="1:17" ht="15" customHeight="1" x14ac:dyDescent="0.2">
      <c r="A20" s="21" t="s">
        <v>317</v>
      </c>
      <c r="B20" s="10">
        <f t="shared" si="1"/>
        <v>42471</v>
      </c>
      <c r="C20" s="9">
        <v>15</v>
      </c>
      <c r="D20" s="9">
        <v>421</v>
      </c>
      <c r="E20" s="207" t="s">
        <v>347</v>
      </c>
      <c r="F20" s="207"/>
      <c r="G20" s="207">
        <v>520000</v>
      </c>
      <c r="H20" s="207">
        <v>72000</v>
      </c>
      <c r="I20" s="207">
        <v>2304000</v>
      </c>
      <c r="J20" s="208"/>
      <c r="K20" s="209"/>
      <c r="L20" s="207">
        <v>4000</v>
      </c>
      <c r="M20" s="207"/>
      <c r="N20" s="207"/>
      <c r="O20" s="210">
        <f t="shared" si="2"/>
        <v>2900000</v>
      </c>
      <c r="P20" s="32">
        <f>O20/H1</f>
        <v>197.60448848374668</v>
      </c>
      <c r="Q20" s="42"/>
    </row>
    <row r="21" spans="1:17" ht="15" customHeight="1" x14ac:dyDescent="0.2">
      <c r="A21" s="21" t="s">
        <v>318</v>
      </c>
      <c r="B21" s="10">
        <f t="shared" si="1"/>
        <v>42472</v>
      </c>
      <c r="C21" s="9">
        <v>16</v>
      </c>
      <c r="D21" s="9">
        <v>422</v>
      </c>
      <c r="E21" s="207" t="s">
        <v>315</v>
      </c>
      <c r="F21" s="207"/>
      <c r="G21" s="207"/>
      <c r="H21" s="207">
        <v>55500</v>
      </c>
      <c r="I21" s="207"/>
      <c r="J21" s="208"/>
      <c r="K21" s="209"/>
      <c r="L21" s="207"/>
      <c r="M21" s="207"/>
      <c r="N21" s="207"/>
      <c r="O21" s="210">
        <f t="shared" si="2"/>
        <v>55500</v>
      </c>
      <c r="P21" s="32">
        <f>O21/H1</f>
        <v>3.7817410727061866</v>
      </c>
      <c r="Q21" s="42"/>
    </row>
    <row r="22" spans="1:17" ht="15" customHeight="1" x14ac:dyDescent="0.2">
      <c r="A22" s="21" t="s">
        <v>319</v>
      </c>
      <c r="B22" s="10">
        <f t="shared" si="1"/>
        <v>42473</v>
      </c>
      <c r="C22" s="9">
        <v>17</v>
      </c>
      <c r="D22" s="9">
        <v>423</v>
      </c>
      <c r="E22" s="207" t="s">
        <v>315</v>
      </c>
      <c r="F22" s="207"/>
      <c r="G22" s="207"/>
      <c r="H22" s="207">
        <v>110000</v>
      </c>
      <c r="I22" s="207"/>
      <c r="J22" s="208"/>
      <c r="K22" s="209">
        <v>500000</v>
      </c>
      <c r="L22" s="207">
        <v>4400</v>
      </c>
      <c r="M22" s="207"/>
      <c r="N22" s="207"/>
      <c r="O22" s="210">
        <f t="shared" si="2"/>
        <v>614400</v>
      </c>
      <c r="P22" s="32">
        <f>O22/H1</f>
        <v>41.8648957670393</v>
      </c>
      <c r="Q22" s="42"/>
    </row>
    <row r="23" spans="1:17" ht="15" customHeight="1" x14ac:dyDescent="0.2">
      <c r="A23" s="21" t="s">
        <v>320</v>
      </c>
      <c r="B23" s="10">
        <f t="shared" si="1"/>
        <v>42474</v>
      </c>
      <c r="C23" s="9">
        <v>18</v>
      </c>
      <c r="D23" s="9">
        <v>424</v>
      </c>
      <c r="E23" s="207" t="s">
        <v>315</v>
      </c>
      <c r="F23" s="207"/>
      <c r="G23" s="207"/>
      <c r="H23" s="207">
        <v>88500</v>
      </c>
      <c r="I23" s="207">
        <v>90000</v>
      </c>
      <c r="J23" s="208">
        <v>80000</v>
      </c>
      <c r="K23" s="209"/>
      <c r="L23" s="207"/>
      <c r="M23" s="207"/>
      <c r="N23" s="207"/>
      <c r="O23" s="210">
        <f t="shared" si="2"/>
        <v>258500</v>
      </c>
      <c r="P23" s="32">
        <f>O23/H1</f>
        <v>17.614055266568453</v>
      </c>
      <c r="Q23" s="42"/>
    </row>
    <row r="24" spans="1:17" ht="15" customHeight="1" x14ac:dyDescent="0.2">
      <c r="A24" s="21" t="s">
        <v>321</v>
      </c>
      <c r="B24" s="10">
        <f t="shared" si="1"/>
        <v>42475</v>
      </c>
      <c r="C24" s="9">
        <v>19</v>
      </c>
      <c r="D24" s="9">
        <v>425</v>
      </c>
      <c r="E24" s="207" t="s">
        <v>349</v>
      </c>
      <c r="F24" s="207"/>
      <c r="G24" s="207">
        <v>450000</v>
      </c>
      <c r="H24" s="207">
        <v>98500</v>
      </c>
      <c r="I24" s="207">
        <v>250000</v>
      </c>
      <c r="J24" s="208"/>
      <c r="K24" s="209"/>
      <c r="L24" s="207"/>
      <c r="M24" s="207"/>
      <c r="N24" s="207"/>
      <c r="O24" s="210">
        <f t="shared" si="2"/>
        <v>798500</v>
      </c>
      <c r="P24" s="32">
        <f>O24/H1</f>
        <v>54.409373811817836</v>
      </c>
      <c r="Q24" s="42"/>
    </row>
    <row r="25" spans="1:17" ht="15" customHeight="1" x14ac:dyDescent="0.2">
      <c r="A25" s="21" t="s">
        <v>322</v>
      </c>
      <c r="B25" s="10">
        <f t="shared" si="1"/>
        <v>42476</v>
      </c>
      <c r="C25" s="9">
        <v>20</v>
      </c>
      <c r="D25" s="9">
        <v>426</v>
      </c>
      <c r="E25" s="207" t="s">
        <v>179</v>
      </c>
      <c r="F25" s="207"/>
      <c r="G25" s="207"/>
      <c r="H25" s="207">
        <v>136600</v>
      </c>
      <c r="I25" s="207"/>
      <c r="J25" s="208"/>
      <c r="K25" s="209"/>
      <c r="L25" s="207">
        <v>24200</v>
      </c>
      <c r="M25" s="207"/>
      <c r="N25" s="207"/>
      <c r="O25" s="210">
        <f t="shared" si="2"/>
        <v>160800</v>
      </c>
      <c r="P25" s="32">
        <f>O25/H1</f>
        <v>10.956828189029816</v>
      </c>
      <c r="Q25" s="42"/>
    </row>
    <row r="26" spans="1:17" ht="15" customHeight="1" x14ac:dyDescent="0.2">
      <c r="A26" s="21" t="s">
        <v>323</v>
      </c>
      <c r="B26" s="10">
        <f t="shared" si="1"/>
        <v>42477</v>
      </c>
      <c r="C26" s="9">
        <v>21</v>
      </c>
      <c r="D26" s="9">
        <v>427</v>
      </c>
      <c r="E26" s="207" t="s">
        <v>179</v>
      </c>
      <c r="F26" s="207"/>
      <c r="G26" s="207"/>
      <c r="H26" s="207">
        <v>104300</v>
      </c>
      <c r="I26" s="207"/>
      <c r="J26" s="208"/>
      <c r="K26" s="209"/>
      <c r="L26" s="207"/>
      <c r="M26" s="207"/>
      <c r="N26" s="207"/>
      <c r="O26" s="210">
        <f t="shared" si="2"/>
        <v>104300</v>
      </c>
      <c r="P26" s="32">
        <f>O26/H1</f>
        <v>7.1069476375361305</v>
      </c>
      <c r="Q26" s="42"/>
    </row>
    <row r="27" spans="1:17" ht="15" customHeight="1" x14ac:dyDescent="0.2">
      <c r="A27" s="21" t="s">
        <v>317</v>
      </c>
      <c r="B27" s="10">
        <f t="shared" si="1"/>
        <v>42478</v>
      </c>
      <c r="C27" s="9">
        <v>22</v>
      </c>
      <c r="D27" s="9">
        <v>428</v>
      </c>
      <c r="E27" s="207" t="s">
        <v>316</v>
      </c>
      <c r="F27" s="207"/>
      <c r="G27" s="207">
        <v>865430</v>
      </c>
      <c r="H27" s="207">
        <v>95000</v>
      </c>
      <c r="I27" s="207">
        <v>1932800</v>
      </c>
      <c r="J27" s="208"/>
      <c r="K27" s="209"/>
      <c r="L27" s="207"/>
      <c r="M27" s="207">
        <v>50000</v>
      </c>
      <c r="N27" s="207"/>
      <c r="O27" s="210">
        <f t="shared" si="2"/>
        <v>2943230</v>
      </c>
      <c r="P27" s="32">
        <f>O27/H1</f>
        <v>200.55015815173024</v>
      </c>
      <c r="Q27" s="42"/>
    </row>
    <row r="28" spans="1:17" ht="15" customHeight="1" x14ac:dyDescent="0.2">
      <c r="A28" s="21" t="s">
        <v>318</v>
      </c>
      <c r="B28" s="10">
        <f t="shared" si="1"/>
        <v>42479</v>
      </c>
      <c r="C28" s="9">
        <v>23</v>
      </c>
      <c r="D28" s="9">
        <v>429</v>
      </c>
      <c r="E28" s="207" t="s">
        <v>350</v>
      </c>
      <c r="F28" s="207"/>
      <c r="G28" s="207"/>
      <c r="H28" s="207">
        <v>78000</v>
      </c>
      <c r="I28" s="207">
        <v>5000</v>
      </c>
      <c r="J28" s="208">
        <v>839000</v>
      </c>
      <c r="K28" s="209"/>
      <c r="L28" s="207">
        <v>13100</v>
      </c>
      <c r="M28" s="207"/>
      <c r="N28" s="207"/>
      <c r="O28" s="210">
        <f t="shared" si="2"/>
        <v>935100</v>
      </c>
      <c r="P28" s="32">
        <f>O28/H1</f>
        <v>63.717226614190182</v>
      </c>
      <c r="Q28" s="42"/>
    </row>
    <row r="29" spans="1:17" ht="15" customHeight="1" x14ac:dyDescent="0.2">
      <c r="A29" s="21" t="s">
        <v>319</v>
      </c>
      <c r="B29" s="10">
        <f t="shared" si="1"/>
        <v>42480</v>
      </c>
      <c r="C29" s="9">
        <v>24</v>
      </c>
      <c r="D29" s="9">
        <v>430</v>
      </c>
      <c r="E29" s="207" t="s">
        <v>350</v>
      </c>
      <c r="F29" s="207"/>
      <c r="G29" s="207"/>
      <c r="H29" s="207">
        <v>75500</v>
      </c>
      <c r="I29" s="207">
        <v>24000</v>
      </c>
      <c r="J29" s="208">
        <v>6000</v>
      </c>
      <c r="K29" s="209"/>
      <c r="L29" s="207"/>
      <c r="M29" s="207"/>
      <c r="N29" s="207"/>
      <c r="O29" s="210">
        <f t="shared" si="2"/>
        <v>105500</v>
      </c>
      <c r="P29" s="32">
        <f>O29/H1</f>
        <v>7.1887150120811292</v>
      </c>
      <c r="Q29" s="42"/>
    </row>
    <row r="30" spans="1:17" ht="15" customHeight="1" x14ac:dyDescent="0.2">
      <c r="A30" s="21" t="s">
        <v>320</v>
      </c>
      <c r="B30" s="10">
        <f t="shared" si="1"/>
        <v>42481</v>
      </c>
      <c r="C30" s="9">
        <v>25</v>
      </c>
      <c r="D30" s="9">
        <v>431</v>
      </c>
      <c r="E30" s="207" t="s">
        <v>350</v>
      </c>
      <c r="F30" s="207"/>
      <c r="G30" s="207"/>
      <c r="H30" s="207">
        <v>122600</v>
      </c>
      <c r="I30" s="207">
        <v>6000</v>
      </c>
      <c r="J30" s="208">
        <v>16000</v>
      </c>
      <c r="K30" s="209"/>
      <c r="L30" s="207"/>
      <c r="M30" s="207"/>
      <c r="N30" s="207"/>
      <c r="O30" s="210">
        <f t="shared" si="2"/>
        <v>144600</v>
      </c>
      <c r="P30" s="32">
        <f>O30/H1</f>
        <v>9.8529686326723347</v>
      </c>
      <c r="Q30" s="42"/>
    </row>
    <row r="31" spans="1:17" ht="15" customHeight="1" x14ac:dyDescent="0.2">
      <c r="A31" s="21" t="s">
        <v>321</v>
      </c>
      <c r="B31" s="10">
        <f t="shared" si="1"/>
        <v>42482</v>
      </c>
      <c r="C31" s="9">
        <v>26</v>
      </c>
      <c r="D31" s="9">
        <v>432</v>
      </c>
      <c r="E31" s="207" t="s">
        <v>351</v>
      </c>
      <c r="F31" s="207"/>
      <c r="G31" s="207">
        <v>765000</v>
      </c>
      <c r="H31" s="207">
        <v>7500</v>
      </c>
      <c r="I31" s="207">
        <v>365000</v>
      </c>
      <c r="J31" s="208"/>
      <c r="K31" s="209"/>
      <c r="L31" s="207"/>
      <c r="M31" s="207"/>
      <c r="N31" s="207"/>
      <c r="O31" s="210">
        <f t="shared" si="2"/>
        <v>1137500</v>
      </c>
      <c r="P31" s="32">
        <f>O31/H1</f>
        <v>77.508657120779944</v>
      </c>
      <c r="Q31" s="42"/>
    </row>
    <row r="32" spans="1:17" ht="15" customHeight="1" x14ac:dyDescent="0.2">
      <c r="A32" s="21" t="s">
        <v>322</v>
      </c>
      <c r="B32" s="10">
        <f t="shared" si="1"/>
        <v>42483</v>
      </c>
      <c r="C32" s="9">
        <v>27</v>
      </c>
      <c r="D32" s="9">
        <v>433</v>
      </c>
      <c r="E32" s="207" t="s">
        <v>174</v>
      </c>
      <c r="F32" s="207"/>
      <c r="G32" s="207"/>
      <c r="H32" s="207">
        <v>337000</v>
      </c>
      <c r="I32" s="209"/>
      <c r="J32" s="208"/>
      <c r="K32" s="209"/>
      <c r="L32" s="207"/>
      <c r="M32" s="207"/>
      <c r="N32" s="207">
        <v>20000</v>
      </c>
      <c r="O32" s="210">
        <f t="shared" si="2"/>
        <v>357000</v>
      </c>
      <c r="P32" s="32">
        <f>O32/H1</f>
        <v>24.325793927137092</v>
      </c>
      <c r="Q32" s="42"/>
    </row>
    <row r="33" spans="1:19" ht="15" customHeight="1" x14ac:dyDescent="0.2">
      <c r="A33" s="21" t="s">
        <v>323</v>
      </c>
      <c r="B33" s="10">
        <f t="shared" si="1"/>
        <v>42484</v>
      </c>
      <c r="C33" s="9">
        <v>28</v>
      </c>
      <c r="D33" s="9">
        <v>434</v>
      </c>
      <c r="E33" s="207" t="s">
        <v>174</v>
      </c>
      <c r="F33" s="207"/>
      <c r="G33" s="207"/>
      <c r="H33" s="207">
        <v>223000</v>
      </c>
      <c r="I33" s="207">
        <v>65000</v>
      </c>
      <c r="J33" s="208"/>
      <c r="K33" s="209"/>
      <c r="L33" s="207">
        <v>21000</v>
      </c>
      <c r="M33" s="207"/>
      <c r="N33" s="207"/>
      <c r="O33" s="210">
        <f t="shared" si="2"/>
        <v>309000</v>
      </c>
      <c r="P33" s="32">
        <f>O33/H1</f>
        <v>21.055098945337146</v>
      </c>
      <c r="Q33" s="42"/>
    </row>
    <row r="34" spans="1:19" ht="15" customHeight="1" x14ac:dyDescent="0.2">
      <c r="A34" s="21" t="s">
        <v>317</v>
      </c>
      <c r="B34" s="10">
        <f t="shared" si="1"/>
        <v>42485</v>
      </c>
      <c r="C34" s="9">
        <v>29</v>
      </c>
      <c r="D34" s="9">
        <v>435</v>
      </c>
      <c r="E34" s="207" t="s">
        <v>332</v>
      </c>
      <c r="F34" s="207"/>
      <c r="G34" s="207">
        <v>1255500</v>
      </c>
      <c r="H34" s="207">
        <v>49200</v>
      </c>
      <c r="I34" s="207">
        <v>125000</v>
      </c>
      <c r="J34" s="208"/>
      <c r="K34" s="209"/>
      <c r="L34" s="207"/>
      <c r="M34" s="207"/>
      <c r="N34" s="207"/>
      <c r="O34" s="210">
        <f t="shared" si="2"/>
        <v>1429700</v>
      </c>
      <c r="P34" s="32">
        <f>O34/H1</f>
        <v>97.419012822487119</v>
      </c>
      <c r="Q34" s="42"/>
    </row>
    <row r="35" spans="1:19" ht="15" customHeight="1" x14ac:dyDescent="0.2">
      <c r="B35" s="10"/>
      <c r="E35" s="211" t="s">
        <v>26</v>
      </c>
      <c r="F35" s="211">
        <f t="shared" ref="F35:O35" si="3">SUM(F5:F34)</f>
        <v>0</v>
      </c>
      <c r="G35" s="211">
        <f t="shared" si="3"/>
        <v>5695930</v>
      </c>
      <c r="H35" s="211">
        <f t="shared" si="3"/>
        <v>4469400</v>
      </c>
      <c r="I35" s="211">
        <f t="shared" si="3"/>
        <v>6878800</v>
      </c>
      <c r="J35" s="212">
        <f t="shared" si="3"/>
        <v>1446000</v>
      </c>
      <c r="K35" s="213">
        <f t="shared" si="3"/>
        <v>700000</v>
      </c>
      <c r="L35" s="211">
        <f t="shared" si="3"/>
        <v>258600</v>
      </c>
      <c r="M35" s="211">
        <f t="shared" si="3"/>
        <v>145500</v>
      </c>
      <c r="N35" s="211">
        <f t="shared" si="3"/>
        <v>564000</v>
      </c>
      <c r="O35" s="211">
        <f t="shared" si="3"/>
        <v>20158230</v>
      </c>
      <c r="P35" s="20"/>
      <c r="Q35" s="211"/>
    </row>
    <row r="36" spans="1:19" ht="15" customHeight="1" x14ac:dyDescent="0.2">
      <c r="B36" s="4"/>
      <c r="C36" s="4"/>
      <c r="D36" s="4"/>
      <c r="E36" s="25" t="s">
        <v>25</v>
      </c>
      <c r="F36" s="30">
        <f>F35/H1</f>
        <v>0</v>
      </c>
      <c r="G36" s="30">
        <f>G35/H1</f>
        <v>388.11770141007838</v>
      </c>
      <c r="H36" s="30">
        <f>H35/H1</f>
        <v>304.54258649284736</v>
      </c>
      <c r="I36" s="30">
        <f>I35/H1</f>
        <v>468.71784668344714</v>
      </c>
      <c r="J36" s="37">
        <f>J35/H1</f>
        <v>98.52968632672335</v>
      </c>
      <c r="K36" s="38">
        <f>K35/H1</f>
        <v>47.697635151249202</v>
      </c>
      <c r="L36" s="30">
        <f>L35/H1</f>
        <v>17.620869214447204</v>
      </c>
      <c r="M36" s="30">
        <f>M35/H1</f>
        <v>9.9142941635810828</v>
      </c>
      <c r="N36" s="30">
        <f>N35/H1</f>
        <v>38.430666036149354</v>
      </c>
      <c r="O36" s="3"/>
      <c r="P36" s="20"/>
      <c r="Q36" s="211"/>
    </row>
    <row r="37" spans="1:19" s="27" customFormat="1" ht="15" customHeight="1" x14ac:dyDescent="0.2">
      <c r="B37" s="21"/>
      <c r="C37" s="21"/>
      <c r="D37" s="21"/>
      <c r="E37" s="28" t="s">
        <v>27</v>
      </c>
      <c r="F37" s="31">
        <f>F36/C34</f>
        <v>0</v>
      </c>
      <c r="G37" s="31">
        <f>G36/C34</f>
        <v>13.383369014140634</v>
      </c>
      <c r="H37" s="31">
        <f>H36/C34</f>
        <v>10.501468499753358</v>
      </c>
      <c r="I37" s="31">
        <f>I36/C34</f>
        <v>16.162684368394729</v>
      </c>
      <c r="J37" s="322">
        <f>(J36+K36)/C34</f>
        <v>5.0423214302749164</v>
      </c>
      <c r="K37" s="323"/>
      <c r="L37" s="31">
        <f>L36/C34</f>
        <v>0.60761617980852423</v>
      </c>
      <c r="M37" s="31">
        <f>M36/C34</f>
        <v>0.34187221253727873</v>
      </c>
      <c r="N37" s="31">
        <f>N36/C34</f>
        <v>1.3251953805568744</v>
      </c>
      <c r="O37" s="3"/>
      <c r="P37" s="23"/>
      <c r="Q37" s="148"/>
      <c r="R37" s="21"/>
      <c r="S37" s="21"/>
    </row>
    <row r="38" spans="1:19" s="27" customFormat="1" ht="15" customHeight="1" x14ac:dyDescent="0.2">
      <c r="B38" s="21"/>
      <c r="C38" s="21"/>
      <c r="D38" s="21"/>
      <c r="E38" s="24" t="s">
        <v>38</v>
      </c>
      <c r="F38" s="41">
        <f>SUM(F36:N36)</f>
        <v>1373.5712854785231</v>
      </c>
      <c r="G38" s="2"/>
      <c r="H38" s="2"/>
      <c r="I38" s="2"/>
      <c r="J38" s="319">
        <f>J36+K36</f>
        <v>146.22732147797257</v>
      </c>
      <c r="K38" s="320"/>
      <c r="L38" s="2"/>
      <c r="M38" s="2"/>
      <c r="N38" s="2"/>
      <c r="O38" s="2"/>
      <c r="P38" s="21"/>
      <c r="Q38" s="21"/>
      <c r="R38" s="21"/>
      <c r="S38" s="21"/>
    </row>
    <row r="39" spans="1:19" s="27" customFormat="1" ht="15" customHeight="1" x14ac:dyDescent="0.2">
      <c r="B39" s="21"/>
      <c r="C39" s="21"/>
      <c r="D39" s="21"/>
      <c r="E39" s="24" t="s">
        <v>39</v>
      </c>
      <c r="F39" s="44">
        <f>F38/C34</f>
        <v>47.364527085466314</v>
      </c>
      <c r="G39" s="29"/>
      <c r="H39" s="196"/>
      <c r="I39" s="193"/>
      <c r="J39" s="2"/>
      <c r="K39" s="2"/>
      <c r="L39" s="2"/>
      <c r="M39" s="2"/>
      <c r="N39" s="2"/>
      <c r="O39" s="2"/>
      <c r="P39" s="21"/>
      <c r="Q39" s="21"/>
      <c r="R39" s="21"/>
      <c r="S39" s="21"/>
    </row>
    <row r="40" spans="1:19" s="27" customFormat="1" ht="15" customHeight="1" x14ac:dyDescent="0.2">
      <c r="B40" s="21"/>
      <c r="C40" s="21"/>
      <c r="D40" s="21"/>
      <c r="E40" s="21"/>
      <c r="F40" s="2"/>
      <c r="G40" s="2"/>
      <c r="H40" s="2"/>
      <c r="I40" s="2"/>
      <c r="J40" s="2"/>
      <c r="K40" s="2"/>
      <c r="L40" s="2"/>
      <c r="M40" s="2"/>
      <c r="N40" s="2"/>
      <c r="O40" s="2"/>
      <c r="P40" s="21"/>
      <c r="Q40" s="21"/>
      <c r="R40" s="21"/>
      <c r="S40" s="21"/>
    </row>
    <row r="41" spans="1:19" s="27" customFormat="1" ht="15" customHeight="1" x14ac:dyDescent="0.2">
      <c r="B41" s="21"/>
      <c r="C41" s="21"/>
      <c r="D41" s="21"/>
      <c r="E41" s="21"/>
      <c r="F41" s="2"/>
      <c r="G41" s="2"/>
      <c r="H41" s="2"/>
      <c r="I41" s="2"/>
      <c r="J41" s="2"/>
      <c r="K41" s="2"/>
      <c r="L41" s="2"/>
      <c r="M41" s="2"/>
      <c r="N41" s="2"/>
      <c r="O41" s="2"/>
      <c r="P41" s="21"/>
      <c r="Q41" s="21"/>
      <c r="R41" s="21"/>
      <c r="S41" s="21"/>
    </row>
    <row r="42" spans="1:19" s="27" customFormat="1" ht="15" customHeight="1" x14ac:dyDescent="0.2">
      <c r="B42" s="21"/>
      <c r="C42" s="21"/>
      <c r="D42" s="21"/>
      <c r="E42" s="21"/>
      <c r="F42" s="2"/>
      <c r="G42" s="2"/>
      <c r="H42" s="2"/>
      <c r="I42" s="2"/>
      <c r="J42" s="2"/>
      <c r="K42" s="2"/>
      <c r="L42" s="2"/>
      <c r="M42" s="2"/>
      <c r="N42" s="2"/>
      <c r="O42" s="2"/>
      <c r="P42" s="21"/>
      <c r="Q42" s="21"/>
      <c r="R42" s="21"/>
      <c r="S42" s="21"/>
    </row>
    <row r="43" spans="1:19" s="27" customFormat="1" ht="15" customHeight="1" x14ac:dyDescent="0.2">
      <c r="B43" s="21"/>
      <c r="C43" s="21"/>
      <c r="D43" s="21"/>
      <c r="E43" s="21"/>
      <c r="F43" s="2"/>
      <c r="G43" s="2"/>
      <c r="H43" s="2"/>
      <c r="I43" s="2"/>
      <c r="J43" s="2"/>
      <c r="K43" s="2"/>
      <c r="L43" s="2"/>
      <c r="M43" s="2"/>
      <c r="N43" s="2"/>
      <c r="O43" s="2"/>
      <c r="P43" s="21"/>
      <c r="Q43" s="21"/>
      <c r="R43" s="21"/>
      <c r="S43" s="21"/>
    </row>
    <row r="44" spans="1:19" s="27" customFormat="1" ht="15" customHeight="1" x14ac:dyDescent="0.2">
      <c r="B44" s="21"/>
      <c r="C44" s="21"/>
      <c r="D44" s="21"/>
      <c r="E44" s="21"/>
      <c r="F44" s="2"/>
      <c r="G44" s="2"/>
      <c r="H44" s="2"/>
      <c r="I44" s="2"/>
      <c r="J44" s="2"/>
      <c r="K44" s="2"/>
      <c r="L44" s="2"/>
      <c r="M44" s="2"/>
      <c r="N44" s="2"/>
      <c r="O44" s="2"/>
      <c r="P44" s="21"/>
      <c r="Q44" s="21"/>
      <c r="R44" s="21"/>
      <c r="S44" s="21"/>
    </row>
    <row r="45" spans="1:19" s="27" customFormat="1" ht="15" customHeight="1" x14ac:dyDescent="0.2">
      <c r="B45" s="21"/>
      <c r="C45" s="21"/>
      <c r="D45" s="21"/>
      <c r="E45" s="21"/>
      <c r="F45" s="2"/>
      <c r="G45" s="2"/>
      <c r="H45" s="2"/>
      <c r="I45" s="2"/>
      <c r="J45" s="2"/>
      <c r="K45" s="2"/>
      <c r="L45" s="2"/>
      <c r="M45" s="2"/>
      <c r="N45" s="2"/>
      <c r="O45" s="2"/>
      <c r="P45" s="21"/>
      <c r="Q45" s="21"/>
      <c r="R45" s="21"/>
      <c r="S45" s="21"/>
    </row>
    <row r="46" spans="1:19" s="27" customFormat="1" ht="15" customHeight="1" x14ac:dyDescent="0.2">
      <c r="B46" s="21"/>
      <c r="C46" s="21"/>
      <c r="D46" s="21"/>
      <c r="E46" s="21"/>
      <c r="F46" s="2"/>
      <c r="G46" s="2"/>
      <c r="H46" s="2"/>
      <c r="I46" s="2"/>
      <c r="J46" s="2"/>
      <c r="K46" s="2"/>
      <c r="L46" s="2"/>
      <c r="M46" s="2"/>
      <c r="N46" s="2"/>
      <c r="O46" s="2"/>
      <c r="P46" s="21"/>
      <c r="Q46" s="21"/>
      <c r="R46" s="21"/>
      <c r="S46" s="21"/>
    </row>
    <row r="47" spans="1:19" s="27" customFormat="1" ht="15" customHeight="1" x14ac:dyDescent="0.2">
      <c r="B47" s="21"/>
      <c r="C47" s="21"/>
      <c r="D47" s="21"/>
      <c r="E47" s="21"/>
      <c r="F47" s="2"/>
      <c r="G47" s="2"/>
      <c r="H47" s="2"/>
      <c r="I47" s="2"/>
      <c r="J47" s="2"/>
      <c r="K47" s="2"/>
      <c r="L47" s="2"/>
      <c r="M47" s="2"/>
      <c r="N47" s="2"/>
      <c r="O47" s="2"/>
      <c r="P47" s="21"/>
      <c r="Q47" s="21"/>
      <c r="R47" s="21"/>
      <c r="S47" s="21"/>
    </row>
    <row r="48" spans="1:19" s="27" customFormat="1" ht="15" customHeight="1" x14ac:dyDescent="0.2">
      <c r="B48" s="21"/>
      <c r="C48" s="21"/>
      <c r="D48" s="21"/>
      <c r="E48" s="21"/>
      <c r="F48" s="2"/>
      <c r="G48" s="2"/>
      <c r="H48" s="2"/>
      <c r="I48" s="2"/>
      <c r="J48" s="2"/>
      <c r="K48" s="2"/>
      <c r="L48" s="2"/>
      <c r="M48" s="2"/>
      <c r="N48" s="2"/>
      <c r="O48" s="2"/>
      <c r="P48" s="21"/>
      <c r="Q48" s="21"/>
      <c r="R48" s="21"/>
      <c r="S48" s="21"/>
    </row>
    <row r="49" spans="2:19" s="27" customFormat="1" ht="15" customHeight="1" x14ac:dyDescent="0.2">
      <c r="B49" s="21"/>
      <c r="C49" s="21"/>
      <c r="D49" s="21"/>
      <c r="E49" s="21"/>
      <c r="F49" s="2"/>
      <c r="G49" s="2"/>
      <c r="H49" s="2"/>
      <c r="I49" s="2"/>
      <c r="J49" s="2"/>
      <c r="K49" s="2"/>
      <c r="L49" s="2"/>
      <c r="M49" s="2"/>
      <c r="N49" s="2"/>
      <c r="O49" s="2"/>
      <c r="P49" s="21"/>
      <c r="Q49" s="21"/>
      <c r="R49" s="21"/>
      <c r="S49" s="21"/>
    </row>
    <row r="50" spans="2:19" s="27" customFormat="1" ht="15" customHeight="1" x14ac:dyDescent="0.2">
      <c r="B50" s="21"/>
      <c r="C50" s="21"/>
      <c r="D50" s="21"/>
      <c r="E50" s="21"/>
      <c r="F50" s="2"/>
      <c r="G50" s="2"/>
      <c r="H50" s="2"/>
      <c r="I50" s="2"/>
      <c r="J50" s="2"/>
      <c r="K50" s="2"/>
      <c r="L50" s="2"/>
      <c r="M50" s="2"/>
      <c r="N50" s="2"/>
      <c r="O50" s="2"/>
      <c r="P50" s="21"/>
      <c r="Q50" s="21"/>
      <c r="R50" s="21"/>
      <c r="S50" s="21"/>
    </row>
    <row r="51" spans="2:19" s="27" customFormat="1" ht="15" customHeight="1" x14ac:dyDescent="0.2">
      <c r="B51" s="21"/>
      <c r="C51" s="21"/>
      <c r="D51" s="21"/>
      <c r="E51" s="21"/>
      <c r="F51" s="2"/>
      <c r="G51" s="2"/>
      <c r="H51" s="2"/>
      <c r="I51" s="2"/>
      <c r="J51" s="2"/>
      <c r="K51" s="2"/>
      <c r="L51" s="2"/>
      <c r="M51" s="2"/>
      <c r="N51" s="2"/>
      <c r="O51" s="2"/>
      <c r="P51" s="21"/>
      <c r="Q51" s="21"/>
      <c r="R51" s="21"/>
      <c r="S51" s="21"/>
    </row>
    <row r="52" spans="2:19" s="27" customFormat="1" ht="15" customHeight="1" x14ac:dyDescent="0.2">
      <c r="B52" s="21"/>
      <c r="C52" s="21"/>
      <c r="D52" s="21"/>
      <c r="E52" s="21"/>
      <c r="F52" s="2"/>
      <c r="G52" s="2"/>
      <c r="H52" s="2"/>
      <c r="I52" s="2"/>
      <c r="J52" s="2"/>
      <c r="K52" s="2"/>
      <c r="L52" s="2"/>
      <c r="M52" s="2"/>
      <c r="N52" s="2"/>
      <c r="O52" s="2"/>
      <c r="P52" s="21"/>
      <c r="Q52" s="21"/>
      <c r="R52" s="21"/>
      <c r="S52" s="21"/>
    </row>
    <row r="53" spans="2:19" ht="15" customHeight="1" x14ac:dyDescent="0.2"/>
    <row r="54" spans="2:19" ht="15" customHeight="1" x14ac:dyDescent="0.2"/>
    <row r="55" spans="2:19" ht="15" customHeight="1" x14ac:dyDescent="0.2"/>
    <row r="56" spans="2:19" ht="15" customHeight="1" x14ac:dyDescent="0.2"/>
    <row r="57" spans="2:19" ht="15" customHeight="1" x14ac:dyDescent="0.2"/>
    <row r="58" spans="2:19" ht="15" customHeight="1" x14ac:dyDescent="0.2"/>
    <row r="59" spans="2:19" ht="15" customHeight="1" x14ac:dyDescent="0.2"/>
    <row r="60" spans="2:19" ht="15" customHeight="1" x14ac:dyDescent="0.2"/>
    <row r="61" spans="2:19" ht="15" customHeight="1" x14ac:dyDescent="0.2"/>
    <row r="62" spans="2:19" ht="15" customHeight="1" x14ac:dyDescent="0.2"/>
    <row r="63" spans="2:19" ht="15" customHeight="1" x14ac:dyDescent="0.2"/>
    <row r="64" spans="2:1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</sheetData>
  <sheetProtection insertColumns="0" insertRows="0" deleteColumns="0" deleteRows="0"/>
  <mergeCells count="11">
    <mergeCell ref="P3:P4"/>
    <mergeCell ref="Q3:Q4"/>
    <mergeCell ref="J37:K37"/>
    <mergeCell ref="J38:K38"/>
    <mergeCell ref="B1:C1"/>
    <mergeCell ref="C3:C4"/>
    <mergeCell ref="E3:E4"/>
    <mergeCell ref="J3:K3"/>
    <mergeCell ref="O3:O4"/>
    <mergeCell ref="A3:B4"/>
    <mergeCell ref="D3:D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6:B34" unlockedFormula="1"/>
    <ignoredError sqref="F38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155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16406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273</v>
      </c>
      <c r="F1" s="13" t="s">
        <v>9</v>
      </c>
      <c r="G1" s="13" t="s">
        <v>10</v>
      </c>
      <c r="H1" s="214">
        <v>37.89</v>
      </c>
      <c r="I1" s="14" t="s">
        <v>253</v>
      </c>
      <c r="J1" s="46"/>
      <c r="K1" s="5"/>
      <c r="L1" s="5"/>
      <c r="M1" s="5"/>
      <c r="N1" s="5"/>
      <c r="O1" s="5"/>
      <c r="P1" s="6"/>
      <c r="Q1" s="6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9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9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9" ht="15" customHeight="1" x14ac:dyDescent="0.2">
      <c r="A5" s="21" t="s">
        <v>317</v>
      </c>
      <c r="B5" s="8">
        <v>42485</v>
      </c>
      <c r="C5" s="9"/>
      <c r="D5" s="9">
        <v>435</v>
      </c>
      <c r="E5" s="207" t="s">
        <v>176</v>
      </c>
      <c r="F5" s="281"/>
      <c r="G5" s="281"/>
      <c r="H5" s="281">
        <v>10</v>
      </c>
      <c r="I5" s="281">
        <v>2621</v>
      </c>
      <c r="J5" s="282"/>
      <c r="K5" s="283"/>
      <c r="L5" s="281"/>
      <c r="M5" s="281"/>
      <c r="N5" s="281"/>
      <c r="O5" s="284">
        <f t="shared" ref="O5:O13" si="0">SUM(F5:N5)</f>
        <v>2631</v>
      </c>
      <c r="P5" s="32">
        <f>O5/H1</f>
        <v>69.437846397466345</v>
      </c>
      <c r="Q5" s="42"/>
      <c r="R5" s="27"/>
    </row>
    <row r="6" spans="1:19" ht="15" customHeight="1" x14ac:dyDescent="0.2">
      <c r="A6" s="21" t="s">
        <v>318</v>
      </c>
      <c r="B6" s="10">
        <f>B5+1</f>
        <v>42486</v>
      </c>
      <c r="C6" s="9">
        <v>1</v>
      </c>
      <c r="D6" s="9">
        <v>436</v>
      </c>
      <c r="E6" s="207" t="s">
        <v>175</v>
      </c>
      <c r="F6" s="281"/>
      <c r="G6" s="281"/>
      <c r="H6" s="281">
        <v>420</v>
      </c>
      <c r="I6" s="281">
        <v>360</v>
      </c>
      <c r="J6" s="282"/>
      <c r="K6" s="283"/>
      <c r="L6" s="281"/>
      <c r="M6" s="281"/>
      <c r="N6" s="281"/>
      <c r="O6" s="284">
        <f t="shared" si="0"/>
        <v>780</v>
      </c>
      <c r="P6" s="32">
        <f>O6/H1</f>
        <v>20.585906571654789</v>
      </c>
      <c r="Q6" s="42"/>
      <c r="R6" s="27"/>
    </row>
    <row r="7" spans="1:19" ht="15" customHeight="1" x14ac:dyDescent="0.2">
      <c r="A7" s="21" t="s">
        <v>319</v>
      </c>
      <c r="B7" s="10">
        <f t="shared" ref="B7:B34" si="1">B6+1</f>
        <v>42487</v>
      </c>
      <c r="C7" s="9">
        <v>2</v>
      </c>
      <c r="D7" s="9">
        <v>437</v>
      </c>
      <c r="E7" s="207" t="s">
        <v>175</v>
      </c>
      <c r="F7" s="281"/>
      <c r="G7" s="281"/>
      <c r="H7" s="281">
        <v>487.5</v>
      </c>
      <c r="I7" s="281"/>
      <c r="J7" s="282"/>
      <c r="K7" s="283"/>
      <c r="L7" s="281"/>
      <c r="M7" s="281">
        <v>130</v>
      </c>
      <c r="N7" s="281">
        <v>80</v>
      </c>
      <c r="O7" s="284">
        <f t="shared" si="0"/>
        <v>697.5</v>
      </c>
      <c r="P7" s="32">
        <f>O7/H1</f>
        <v>18.408551068883611</v>
      </c>
      <c r="Q7" s="42"/>
      <c r="R7" s="27"/>
    </row>
    <row r="8" spans="1:19" ht="15" customHeight="1" x14ac:dyDescent="0.2">
      <c r="A8" s="21" t="s">
        <v>320</v>
      </c>
      <c r="B8" s="10">
        <f t="shared" si="1"/>
        <v>42488</v>
      </c>
      <c r="C8" s="9">
        <v>3</v>
      </c>
      <c r="D8" s="9">
        <v>438</v>
      </c>
      <c r="E8" s="207" t="s">
        <v>175</v>
      </c>
      <c r="F8" s="281"/>
      <c r="G8" s="281"/>
      <c r="H8" s="281">
        <v>246</v>
      </c>
      <c r="I8" s="281"/>
      <c r="J8" s="282"/>
      <c r="K8" s="283">
        <v>3300</v>
      </c>
      <c r="L8" s="281"/>
      <c r="M8" s="281"/>
      <c r="N8" s="281">
        <v>120</v>
      </c>
      <c r="O8" s="284">
        <f t="shared" si="0"/>
        <v>3666</v>
      </c>
      <c r="P8" s="32">
        <f>O8/H1</f>
        <v>96.753760886777513</v>
      </c>
      <c r="R8" s="27"/>
    </row>
    <row r="9" spans="1:19" ht="15" customHeight="1" x14ac:dyDescent="0.2">
      <c r="A9" s="21" t="s">
        <v>321</v>
      </c>
      <c r="B9" s="10">
        <f t="shared" si="1"/>
        <v>42489</v>
      </c>
      <c r="C9" s="9">
        <v>4</v>
      </c>
      <c r="D9" s="9">
        <v>439</v>
      </c>
      <c r="E9" s="207" t="s">
        <v>175</v>
      </c>
      <c r="F9" s="281"/>
      <c r="G9" s="281"/>
      <c r="H9" s="281">
        <v>693</v>
      </c>
      <c r="I9" s="281">
        <v>125</v>
      </c>
      <c r="J9" s="282">
        <v>40</v>
      </c>
      <c r="K9" s="283"/>
      <c r="L9" s="281"/>
      <c r="M9" s="281"/>
      <c r="N9" s="281"/>
      <c r="O9" s="284">
        <f t="shared" si="0"/>
        <v>858</v>
      </c>
      <c r="P9" s="32">
        <f>O9/H1</f>
        <v>22.644497228820271</v>
      </c>
      <c r="R9" s="27"/>
    </row>
    <row r="10" spans="1:19" ht="15" customHeight="1" x14ac:dyDescent="0.2">
      <c r="A10" s="21" t="s">
        <v>322</v>
      </c>
      <c r="B10" s="10">
        <f t="shared" si="1"/>
        <v>42490</v>
      </c>
      <c r="C10" s="9">
        <v>5</v>
      </c>
      <c r="D10" s="9">
        <v>440</v>
      </c>
      <c r="E10" s="207" t="s">
        <v>175</v>
      </c>
      <c r="F10" s="281"/>
      <c r="G10" s="281"/>
      <c r="H10" s="281">
        <v>554.5</v>
      </c>
      <c r="I10" s="281"/>
      <c r="J10" s="282"/>
      <c r="K10" s="283"/>
      <c r="L10" s="281"/>
      <c r="M10" s="281"/>
      <c r="N10" s="281"/>
      <c r="O10" s="284">
        <f t="shared" si="0"/>
        <v>554.5</v>
      </c>
      <c r="P10" s="32">
        <f>O10/H1</f>
        <v>14.634468197413565</v>
      </c>
      <c r="Q10" s="42"/>
      <c r="R10" s="27"/>
      <c r="S10" s="27"/>
    </row>
    <row r="11" spans="1:19" ht="15" customHeight="1" x14ac:dyDescent="0.2">
      <c r="A11" s="21" t="s">
        <v>323</v>
      </c>
      <c r="B11" s="10">
        <f t="shared" si="1"/>
        <v>42491</v>
      </c>
      <c r="C11" s="9">
        <v>6</v>
      </c>
      <c r="D11" s="9">
        <v>441</v>
      </c>
      <c r="E11" s="207" t="s">
        <v>175</v>
      </c>
      <c r="F11" s="281"/>
      <c r="G11" s="281"/>
      <c r="H11" s="281">
        <v>462</v>
      </c>
      <c r="I11" s="281"/>
      <c r="J11" s="282"/>
      <c r="K11" s="283"/>
      <c r="L11" s="281">
        <v>32</v>
      </c>
      <c r="M11" s="281"/>
      <c r="N11" s="281"/>
      <c r="O11" s="284">
        <f t="shared" si="0"/>
        <v>494</v>
      </c>
      <c r="P11" s="32">
        <f>O11/H1</f>
        <v>13.0377408287147</v>
      </c>
    </row>
    <row r="12" spans="1:19" ht="15" customHeight="1" x14ac:dyDescent="0.2">
      <c r="A12" s="21" t="s">
        <v>317</v>
      </c>
      <c r="B12" s="10">
        <f t="shared" si="1"/>
        <v>42492</v>
      </c>
      <c r="C12" s="9">
        <v>7</v>
      </c>
      <c r="D12" s="9">
        <v>442</v>
      </c>
      <c r="E12" s="207" t="s">
        <v>175</v>
      </c>
      <c r="F12" s="281"/>
      <c r="G12" s="281">
        <v>2800</v>
      </c>
      <c r="H12" s="281">
        <v>384</v>
      </c>
      <c r="I12" s="281">
        <v>3792</v>
      </c>
      <c r="J12" s="282"/>
      <c r="K12" s="283"/>
      <c r="L12" s="281"/>
      <c r="M12" s="281"/>
      <c r="N12" s="281"/>
      <c r="O12" s="284">
        <f t="shared" si="0"/>
        <v>6976</v>
      </c>
      <c r="P12" s="32">
        <f>O12/H1</f>
        <v>184.11190287674847</v>
      </c>
      <c r="Q12" s="42"/>
      <c r="R12" s="27"/>
      <c r="S12" s="27"/>
    </row>
    <row r="13" spans="1:19" ht="15" customHeight="1" x14ac:dyDescent="0.2">
      <c r="A13" s="21" t="s">
        <v>318</v>
      </c>
      <c r="B13" s="10">
        <f t="shared" si="1"/>
        <v>42493</v>
      </c>
      <c r="C13" s="9">
        <v>8</v>
      </c>
      <c r="D13" s="9">
        <v>443</v>
      </c>
      <c r="E13" s="207" t="s">
        <v>309</v>
      </c>
      <c r="F13" s="281"/>
      <c r="G13" s="281"/>
      <c r="H13" s="281">
        <v>248</v>
      </c>
      <c r="I13" s="281">
        <v>150</v>
      </c>
      <c r="J13" s="282"/>
      <c r="K13" s="283"/>
      <c r="L13" s="281"/>
      <c r="M13" s="281"/>
      <c r="N13" s="281"/>
      <c r="O13" s="284">
        <f t="shared" si="0"/>
        <v>398</v>
      </c>
      <c r="P13" s="32">
        <f>O13/H1</f>
        <v>10.504090789126419</v>
      </c>
      <c r="Q13" s="42"/>
    </row>
    <row r="14" spans="1:19" ht="15" customHeight="1" x14ac:dyDescent="0.2">
      <c r="A14" s="21" t="s">
        <v>319</v>
      </c>
      <c r="B14" s="10">
        <f t="shared" si="1"/>
        <v>42494</v>
      </c>
      <c r="C14" s="9">
        <v>9</v>
      </c>
      <c r="D14" s="9">
        <v>444</v>
      </c>
      <c r="E14" s="207" t="s">
        <v>309</v>
      </c>
      <c r="F14" s="281"/>
      <c r="G14" s="281"/>
      <c r="H14" s="281">
        <v>231.5</v>
      </c>
      <c r="I14" s="281"/>
      <c r="J14" s="282">
        <v>20</v>
      </c>
      <c r="K14" s="283"/>
      <c r="L14" s="281"/>
      <c r="M14" s="281"/>
      <c r="N14" s="281"/>
      <c r="O14" s="284">
        <f t="shared" ref="O14:O34" si="2">SUM(F14:N14)</f>
        <v>251.5</v>
      </c>
      <c r="P14" s="32">
        <f>O14/H1</f>
        <v>6.6376352599630506</v>
      </c>
      <c r="Q14" s="42"/>
    </row>
    <row r="15" spans="1:19" ht="15" customHeight="1" x14ac:dyDescent="0.2">
      <c r="A15" s="21" t="s">
        <v>320</v>
      </c>
      <c r="B15" s="10">
        <f t="shared" si="1"/>
        <v>42495</v>
      </c>
      <c r="C15" s="9">
        <v>10</v>
      </c>
      <c r="D15" s="9">
        <v>445</v>
      </c>
      <c r="E15" s="207" t="s">
        <v>309</v>
      </c>
      <c r="F15" s="281"/>
      <c r="G15" s="281"/>
      <c r="H15" s="281">
        <v>339</v>
      </c>
      <c r="I15" s="281">
        <v>500</v>
      </c>
      <c r="J15" s="282">
        <v>20</v>
      </c>
      <c r="K15" s="283"/>
      <c r="L15" s="281"/>
      <c r="M15" s="281"/>
      <c r="N15" s="281"/>
      <c r="O15" s="284">
        <f t="shared" si="2"/>
        <v>859</v>
      </c>
      <c r="P15" s="32">
        <f>O15/H1</f>
        <v>22.670889416732646</v>
      </c>
      <c r="Q15" s="42"/>
    </row>
    <row r="16" spans="1:19" ht="15" customHeight="1" x14ac:dyDescent="0.2">
      <c r="A16" s="21" t="s">
        <v>321</v>
      </c>
      <c r="B16" s="10">
        <f t="shared" si="1"/>
        <v>42496</v>
      </c>
      <c r="C16" s="9">
        <v>11</v>
      </c>
      <c r="D16" s="9">
        <v>446</v>
      </c>
      <c r="E16" s="207" t="s">
        <v>309</v>
      </c>
      <c r="F16" s="281"/>
      <c r="G16" s="281"/>
      <c r="H16" s="281">
        <v>328</v>
      </c>
      <c r="I16" s="281">
        <v>30</v>
      </c>
      <c r="J16" s="282"/>
      <c r="K16" s="283"/>
      <c r="L16" s="281"/>
      <c r="M16" s="281"/>
      <c r="N16" s="281">
        <v>5</v>
      </c>
      <c r="O16" s="284">
        <f t="shared" si="2"/>
        <v>363</v>
      </c>
      <c r="P16" s="32">
        <f>O16/H1</f>
        <v>9.5803642121931905</v>
      </c>
      <c r="Q16" s="42"/>
    </row>
    <row r="17" spans="1:17" ht="15" customHeight="1" x14ac:dyDescent="0.2">
      <c r="A17" s="21" t="s">
        <v>322</v>
      </c>
      <c r="B17" s="10">
        <f t="shared" si="1"/>
        <v>42497</v>
      </c>
      <c r="C17" s="9">
        <v>12</v>
      </c>
      <c r="D17" s="9">
        <v>447</v>
      </c>
      <c r="E17" s="207" t="s">
        <v>309</v>
      </c>
      <c r="F17" s="281"/>
      <c r="G17" s="281"/>
      <c r="H17" s="281">
        <v>431</v>
      </c>
      <c r="I17" s="281">
        <v>35</v>
      </c>
      <c r="J17" s="282"/>
      <c r="K17" s="283"/>
      <c r="L17" s="281"/>
      <c r="M17" s="281"/>
      <c r="N17" s="281">
        <v>279</v>
      </c>
      <c r="O17" s="284">
        <f t="shared" si="2"/>
        <v>745</v>
      </c>
      <c r="P17" s="32">
        <f>O17/H1</f>
        <v>19.662179994721562</v>
      </c>
      <c r="Q17" s="42"/>
    </row>
    <row r="18" spans="1:17" ht="15" customHeight="1" x14ac:dyDescent="0.2">
      <c r="A18" s="21" t="s">
        <v>323</v>
      </c>
      <c r="B18" s="10">
        <f t="shared" si="1"/>
        <v>42498</v>
      </c>
      <c r="C18" s="9">
        <v>13</v>
      </c>
      <c r="D18" s="9">
        <v>448</v>
      </c>
      <c r="E18" s="207" t="s">
        <v>354</v>
      </c>
      <c r="F18" s="281"/>
      <c r="G18" s="281">
        <v>3000</v>
      </c>
      <c r="H18" s="281">
        <v>193</v>
      </c>
      <c r="I18" s="281">
        <v>482</v>
      </c>
      <c r="J18" s="282"/>
      <c r="K18" s="283"/>
      <c r="L18" s="281"/>
      <c r="M18" s="281"/>
      <c r="N18" s="281"/>
      <c r="O18" s="284">
        <f t="shared" si="2"/>
        <v>3675</v>
      </c>
      <c r="P18" s="32">
        <f>O18/H1</f>
        <v>96.99129057798892</v>
      </c>
      <c r="Q18" s="42"/>
    </row>
    <row r="19" spans="1:17" ht="15" customHeight="1" x14ac:dyDescent="0.2">
      <c r="A19" s="21" t="s">
        <v>317</v>
      </c>
      <c r="B19" s="10">
        <f t="shared" si="1"/>
        <v>42499</v>
      </c>
      <c r="C19" s="9">
        <v>14</v>
      </c>
      <c r="D19" s="9">
        <v>449</v>
      </c>
      <c r="E19" s="207" t="s">
        <v>310</v>
      </c>
      <c r="F19" s="281"/>
      <c r="G19" s="281"/>
      <c r="H19" s="281">
        <v>299</v>
      </c>
      <c r="I19" s="281">
        <v>500</v>
      </c>
      <c r="J19" s="282"/>
      <c r="K19" s="283"/>
      <c r="L19" s="281"/>
      <c r="M19" s="281">
        <v>60</v>
      </c>
      <c r="N19" s="281"/>
      <c r="O19" s="284">
        <f t="shared" si="2"/>
        <v>859</v>
      </c>
      <c r="P19" s="32">
        <f>O19/H1</f>
        <v>22.670889416732646</v>
      </c>
      <c r="Q19" s="42"/>
    </row>
    <row r="20" spans="1:17" ht="15" customHeight="1" x14ac:dyDescent="0.2">
      <c r="A20" s="21" t="s">
        <v>318</v>
      </c>
      <c r="B20" s="10">
        <f t="shared" si="1"/>
        <v>42500</v>
      </c>
      <c r="C20" s="9">
        <v>15</v>
      </c>
      <c r="D20" s="269">
        <v>450</v>
      </c>
      <c r="E20" s="207" t="s">
        <v>310</v>
      </c>
      <c r="F20" s="281"/>
      <c r="G20" s="281"/>
      <c r="H20" s="281">
        <v>334</v>
      </c>
      <c r="I20" s="281">
        <v>75</v>
      </c>
      <c r="J20" s="282">
        <v>100</v>
      </c>
      <c r="K20" s="283"/>
      <c r="L20" s="281"/>
      <c r="M20" s="281">
        <v>30</v>
      </c>
      <c r="N20" s="281"/>
      <c r="O20" s="284">
        <f t="shared" si="2"/>
        <v>539</v>
      </c>
      <c r="P20" s="32">
        <f>O20/H1</f>
        <v>14.225389284771706</v>
      </c>
      <c r="Q20" s="42"/>
    </row>
    <row r="21" spans="1:17" ht="15" customHeight="1" x14ac:dyDescent="0.2">
      <c r="A21" s="21" t="s">
        <v>319</v>
      </c>
      <c r="B21" s="10">
        <f t="shared" si="1"/>
        <v>42501</v>
      </c>
      <c r="C21" s="9">
        <v>16</v>
      </c>
      <c r="D21" s="9">
        <v>451</v>
      </c>
      <c r="E21" s="207" t="s">
        <v>310</v>
      </c>
      <c r="F21" s="281"/>
      <c r="G21" s="281"/>
      <c r="H21" s="281">
        <v>542.5</v>
      </c>
      <c r="I21" s="281"/>
      <c r="J21" s="282"/>
      <c r="K21" s="283"/>
      <c r="L21" s="281"/>
      <c r="M21" s="281"/>
      <c r="N21" s="281">
        <v>20</v>
      </c>
      <c r="O21" s="284">
        <f t="shared" si="2"/>
        <v>562.5</v>
      </c>
      <c r="P21" s="32">
        <f>O21/H1</f>
        <v>14.845605700712589</v>
      </c>
      <c r="Q21" s="42"/>
    </row>
    <row r="22" spans="1:17" ht="15" customHeight="1" x14ac:dyDescent="0.2">
      <c r="A22" s="21" t="s">
        <v>320</v>
      </c>
      <c r="B22" s="10">
        <f t="shared" si="1"/>
        <v>42502</v>
      </c>
      <c r="C22" s="9">
        <v>17</v>
      </c>
      <c r="D22" s="9">
        <v>452</v>
      </c>
      <c r="E22" s="207" t="s">
        <v>355</v>
      </c>
      <c r="F22" s="281"/>
      <c r="G22" s="281">
        <v>2000</v>
      </c>
      <c r="H22" s="281">
        <v>60</v>
      </c>
      <c r="I22" s="281">
        <v>562</v>
      </c>
      <c r="J22" s="282"/>
      <c r="K22" s="283"/>
      <c r="L22" s="281">
        <v>3</v>
      </c>
      <c r="M22" s="281"/>
      <c r="N22" s="281"/>
      <c r="O22" s="284">
        <f t="shared" si="2"/>
        <v>2625</v>
      </c>
      <c r="P22" s="32">
        <f>O22/H1</f>
        <v>69.279493269992088</v>
      </c>
      <c r="Q22" s="42"/>
    </row>
    <row r="23" spans="1:17" ht="15" customHeight="1" x14ac:dyDescent="0.2">
      <c r="A23" s="21" t="s">
        <v>321</v>
      </c>
      <c r="B23" s="10">
        <f t="shared" si="1"/>
        <v>42503</v>
      </c>
      <c r="C23" s="9">
        <v>18</v>
      </c>
      <c r="D23" s="9">
        <v>453</v>
      </c>
      <c r="E23" s="207" t="s">
        <v>311</v>
      </c>
      <c r="F23" s="281"/>
      <c r="G23" s="281"/>
      <c r="H23" s="281">
        <v>507</v>
      </c>
      <c r="I23" s="281">
        <v>180</v>
      </c>
      <c r="J23" s="282">
        <v>640</v>
      </c>
      <c r="K23" s="283"/>
      <c r="L23" s="281"/>
      <c r="M23" s="281"/>
      <c r="N23" s="281"/>
      <c r="O23" s="284">
        <f t="shared" si="2"/>
        <v>1327</v>
      </c>
      <c r="P23" s="32">
        <f>O23/H1</f>
        <v>35.022433359725518</v>
      </c>
      <c r="Q23" s="42"/>
    </row>
    <row r="24" spans="1:17" ht="15" customHeight="1" x14ac:dyDescent="0.2">
      <c r="A24" s="21" t="s">
        <v>322</v>
      </c>
      <c r="B24" s="10">
        <f t="shared" si="1"/>
        <v>42504</v>
      </c>
      <c r="C24" s="9">
        <v>19</v>
      </c>
      <c r="D24" s="9">
        <v>454</v>
      </c>
      <c r="E24" s="207" t="s">
        <v>311</v>
      </c>
      <c r="F24" s="281"/>
      <c r="G24" s="281"/>
      <c r="H24" s="281">
        <v>463</v>
      </c>
      <c r="I24" s="281"/>
      <c r="J24" s="282"/>
      <c r="K24" s="283"/>
      <c r="L24" s="281">
        <v>31</v>
      </c>
      <c r="M24" s="281"/>
      <c r="N24" s="281"/>
      <c r="O24" s="284">
        <f t="shared" si="2"/>
        <v>494</v>
      </c>
      <c r="P24" s="32">
        <f>O24/H1</f>
        <v>13.0377408287147</v>
      </c>
      <c r="Q24" s="42"/>
    </row>
    <row r="25" spans="1:17" ht="15" customHeight="1" x14ac:dyDescent="0.2">
      <c r="A25" s="21" t="s">
        <v>323</v>
      </c>
      <c r="B25" s="10">
        <f t="shared" si="1"/>
        <v>42505</v>
      </c>
      <c r="C25" s="9">
        <v>20</v>
      </c>
      <c r="D25" s="9">
        <v>455</v>
      </c>
      <c r="E25" s="207" t="s">
        <v>358</v>
      </c>
      <c r="F25" s="281"/>
      <c r="G25" s="281">
        <v>1350</v>
      </c>
      <c r="H25" s="281">
        <v>245</v>
      </c>
      <c r="I25" s="281">
        <v>780</v>
      </c>
      <c r="J25" s="282"/>
      <c r="K25" s="283"/>
      <c r="L25" s="281"/>
      <c r="M25" s="281"/>
      <c r="N25" s="281"/>
      <c r="O25" s="284">
        <f t="shared" si="2"/>
        <v>2375</v>
      </c>
      <c r="P25" s="32">
        <f>O25/H1</f>
        <v>62.681446291897601</v>
      </c>
      <c r="Q25" s="42"/>
    </row>
    <row r="26" spans="1:17" ht="15" customHeight="1" x14ac:dyDescent="0.2">
      <c r="A26" s="21" t="s">
        <v>317</v>
      </c>
      <c r="B26" s="10">
        <f t="shared" si="1"/>
        <v>42506</v>
      </c>
      <c r="C26" s="9">
        <v>21</v>
      </c>
      <c r="D26" s="9">
        <v>456</v>
      </c>
      <c r="E26" s="207" t="s">
        <v>356</v>
      </c>
      <c r="F26" s="281"/>
      <c r="G26" s="281"/>
      <c r="H26" s="281">
        <v>428</v>
      </c>
      <c r="I26" s="281">
        <v>20</v>
      </c>
      <c r="J26" s="282">
        <v>340</v>
      </c>
      <c r="K26" s="283"/>
      <c r="L26" s="281"/>
      <c r="M26" s="281"/>
      <c r="N26" s="281"/>
      <c r="O26" s="284">
        <f t="shared" si="2"/>
        <v>788</v>
      </c>
      <c r="P26" s="32">
        <f>O26/H1</f>
        <v>20.797044074953813</v>
      </c>
      <c r="Q26" s="42"/>
    </row>
    <row r="27" spans="1:17" ht="15" customHeight="1" x14ac:dyDescent="0.2">
      <c r="A27" s="21" t="s">
        <v>318</v>
      </c>
      <c r="B27" s="10">
        <f t="shared" si="1"/>
        <v>42507</v>
      </c>
      <c r="C27" s="9">
        <v>22</v>
      </c>
      <c r="D27" s="9">
        <v>457</v>
      </c>
      <c r="E27" s="207" t="s">
        <v>357</v>
      </c>
      <c r="F27" s="281"/>
      <c r="G27" s="281">
        <v>1250</v>
      </c>
      <c r="H27" s="281">
        <v>714</v>
      </c>
      <c r="I27" s="281">
        <v>170</v>
      </c>
      <c r="J27" s="282"/>
      <c r="K27" s="283"/>
      <c r="L27" s="281">
        <v>13</v>
      </c>
      <c r="M27" s="281"/>
      <c r="N27" s="281"/>
      <c r="O27" s="284">
        <f t="shared" si="2"/>
        <v>2147</v>
      </c>
      <c r="P27" s="32">
        <f>O27/H1</f>
        <v>56.664027447875426</v>
      </c>
      <c r="Q27" s="42"/>
    </row>
    <row r="28" spans="1:17" ht="15" customHeight="1" x14ac:dyDescent="0.2">
      <c r="A28" s="21" t="s">
        <v>319</v>
      </c>
      <c r="B28" s="10">
        <f t="shared" si="1"/>
        <v>42508</v>
      </c>
      <c r="C28" s="9">
        <v>23</v>
      </c>
      <c r="D28" s="9">
        <v>458</v>
      </c>
      <c r="E28" s="207" t="s">
        <v>176</v>
      </c>
      <c r="F28" s="281"/>
      <c r="G28" s="281"/>
      <c r="H28" s="281">
        <v>423</v>
      </c>
      <c r="I28" s="281">
        <v>12</v>
      </c>
      <c r="J28" s="282">
        <v>300</v>
      </c>
      <c r="K28" s="283"/>
      <c r="L28" s="281"/>
      <c r="M28" s="281">
        <v>100</v>
      </c>
      <c r="N28" s="281"/>
      <c r="O28" s="284">
        <f t="shared" si="2"/>
        <v>835</v>
      </c>
      <c r="P28" s="32">
        <f>O28/H1</f>
        <v>22.037476906835575</v>
      </c>
      <c r="Q28" s="42"/>
    </row>
    <row r="29" spans="1:17" ht="15" customHeight="1" x14ac:dyDescent="0.2">
      <c r="A29" s="21" t="s">
        <v>320</v>
      </c>
      <c r="B29" s="10">
        <f t="shared" si="1"/>
        <v>42509</v>
      </c>
      <c r="C29" s="9">
        <v>24</v>
      </c>
      <c r="D29" s="9">
        <v>459</v>
      </c>
      <c r="E29" s="207" t="s">
        <v>176</v>
      </c>
      <c r="F29" s="281"/>
      <c r="G29" s="281"/>
      <c r="H29" s="281">
        <v>469</v>
      </c>
      <c r="I29" s="281"/>
      <c r="J29" s="282">
        <v>1060</v>
      </c>
      <c r="K29" s="283"/>
      <c r="L29" s="281"/>
      <c r="M29" s="281"/>
      <c r="N29" s="281"/>
      <c r="O29" s="284">
        <f t="shared" si="2"/>
        <v>1529</v>
      </c>
      <c r="P29" s="32">
        <f>O29/H1</f>
        <v>40.353655318025865</v>
      </c>
      <c r="Q29" s="42"/>
    </row>
    <row r="30" spans="1:17" ht="15" customHeight="1" x14ac:dyDescent="0.2">
      <c r="A30" s="21" t="s">
        <v>321</v>
      </c>
      <c r="B30" s="10">
        <f t="shared" si="1"/>
        <v>42510</v>
      </c>
      <c r="C30" s="9">
        <v>25</v>
      </c>
      <c r="D30" s="9">
        <v>460</v>
      </c>
      <c r="E30" s="207" t="s">
        <v>176</v>
      </c>
      <c r="F30" s="281"/>
      <c r="G30" s="281"/>
      <c r="H30" s="281">
        <v>258</v>
      </c>
      <c r="I30" s="281"/>
      <c r="J30" s="282">
        <v>40</v>
      </c>
      <c r="K30" s="283">
        <v>1100</v>
      </c>
      <c r="L30" s="281">
        <v>80</v>
      </c>
      <c r="M30" s="281"/>
      <c r="N30" s="281"/>
      <c r="O30" s="284">
        <f t="shared" si="2"/>
        <v>1478</v>
      </c>
      <c r="P30" s="32">
        <f>O30/H1</f>
        <v>39.007653734494589</v>
      </c>
      <c r="Q30" s="42"/>
    </row>
    <row r="31" spans="1:17" ht="15" customHeight="1" x14ac:dyDescent="0.2">
      <c r="A31" s="21" t="s">
        <v>322</v>
      </c>
      <c r="B31" s="10">
        <f t="shared" si="1"/>
        <v>42511</v>
      </c>
      <c r="C31" s="9">
        <v>26</v>
      </c>
      <c r="D31" s="9">
        <v>461</v>
      </c>
      <c r="E31" s="207" t="s">
        <v>176</v>
      </c>
      <c r="F31" s="281"/>
      <c r="G31" s="281"/>
      <c r="H31" s="281">
        <v>730</v>
      </c>
      <c r="I31" s="281"/>
      <c r="J31" s="282"/>
      <c r="K31" s="283"/>
      <c r="L31" s="281"/>
      <c r="M31" s="281"/>
      <c r="N31" s="281">
        <v>500</v>
      </c>
      <c r="O31" s="284">
        <f t="shared" si="2"/>
        <v>1230</v>
      </c>
      <c r="P31" s="32">
        <f>O31/H1</f>
        <v>32.462391132224859</v>
      </c>
      <c r="Q31" s="42"/>
    </row>
    <row r="32" spans="1:17" ht="15" customHeight="1" x14ac:dyDescent="0.2">
      <c r="A32" s="21" t="s">
        <v>323</v>
      </c>
      <c r="B32" s="10">
        <f t="shared" si="1"/>
        <v>42512</v>
      </c>
      <c r="C32" s="9">
        <v>27</v>
      </c>
      <c r="D32" s="9">
        <v>462</v>
      </c>
      <c r="E32" s="207" t="s">
        <v>176</v>
      </c>
      <c r="F32" s="281"/>
      <c r="G32" s="281"/>
      <c r="H32" s="281">
        <v>646</v>
      </c>
      <c r="I32" s="281">
        <v>168</v>
      </c>
      <c r="J32" s="282"/>
      <c r="K32" s="283"/>
      <c r="L32" s="281">
        <v>24</v>
      </c>
      <c r="M32" s="281"/>
      <c r="N32" s="281">
        <v>159</v>
      </c>
      <c r="O32" s="284">
        <f t="shared" si="2"/>
        <v>997</v>
      </c>
      <c r="P32" s="32">
        <f>O32/H1</f>
        <v>26.313011348640803</v>
      </c>
      <c r="Q32" s="42"/>
    </row>
    <row r="33" spans="1:19" ht="15" customHeight="1" x14ac:dyDescent="0.2">
      <c r="A33" s="21" t="s">
        <v>317</v>
      </c>
      <c r="B33" s="10">
        <f t="shared" si="1"/>
        <v>42513</v>
      </c>
      <c r="C33" s="9">
        <v>28</v>
      </c>
      <c r="D33" s="9">
        <v>463</v>
      </c>
      <c r="E33" s="207" t="s">
        <v>176</v>
      </c>
      <c r="F33" s="281"/>
      <c r="G33" s="281"/>
      <c r="H33" s="281">
        <v>862</v>
      </c>
      <c r="I33" s="281">
        <v>100</v>
      </c>
      <c r="J33" s="282">
        <v>80</v>
      </c>
      <c r="K33" s="283"/>
      <c r="L33" s="281"/>
      <c r="M33" s="281">
        <v>60</v>
      </c>
      <c r="N33" s="281">
        <v>80</v>
      </c>
      <c r="O33" s="284">
        <f t="shared" si="2"/>
        <v>1182</v>
      </c>
      <c r="P33" s="32">
        <f>O33/H1</f>
        <v>31.195566112430718</v>
      </c>
      <c r="Q33" s="42"/>
    </row>
    <row r="34" spans="1:19" ht="15" customHeight="1" x14ac:dyDescent="0.2">
      <c r="A34" s="21" t="s">
        <v>318</v>
      </c>
      <c r="B34" s="10">
        <f t="shared" si="1"/>
        <v>42514</v>
      </c>
      <c r="C34" s="9">
        <v>29</v>
      </c>
      <c r="D34" s="9">
        <v>464</v>
      </c>
      <c r="E34" s="207" t="s">
        <v>333</v>
      </c>
      <c r="F34" s="281"/>
      <c r="G34" s="281">
        <v>4900</v>
      </c>
      <c r="H34" s="281">
        <v>747</v>
      </c>
      <c r="I34" s="281">
        <v>400</v>
      </c>
      <c r="J34" s="282"/>
      <c r="K34" s="283"/>
      <c r="L34" s="281">
        <v>39</v>
      </c>
      <c r="M34" s="281"/>
      <c r="N34" s="281"/>
      <c r="O34" s="284">
        <f t="shared" si="2"/>
        <v>6086</v>
      </c>
      <c r="P34" s="32">
        <f>O34/H1</f>
        <v>160.6228556347321</v>
      </c>
      <c r="Q34" s="42"/>
    </row>
    <row r="35" spans="1:19" ht="15" customHeight="1" x14ac:dyDescent="0.2">
      <c r="B35" s="10"/>
      <c r="E35" s="211" t="s">
        <v>26</v>
      </c>
      <c r="F35" s="285">
        <f t="shared" ref="F35:O35" si="3">SUM(F5:F34)</f>
        <v>0</v>
      </c>
      <c r="G35" s="285">
        <f t="shared" si="3"/>
        <v>15300</v>
      </c>
      <c r="H35" s="285">
        <f t="shared" si="3"/>
        <v>12755</v>
      </c>
      <c r="I35" s="285">
        <f t="shared" si="3"/>
        <v>11062</v>
      </c>
      <c r="J35" s="286">
        <f t="shared" si="3"/>
        <v>2640</v>
      </c>
      <c r="K35" s="287">
        <f t="shared" si="3"/>
        <v>4400</v>
      </c>
      <c r="L35" s="285">
        <f t="shared" si="3"/>
        <v>222</v>
      </c>
      <c r="M35" s="285">
        <f t="shared" si="3"/>
        <v>380</v>
      </c>
      <c r="N35" s="285">
        <f t="shared" si="3"/>
        <v>1243</v>
      </c>
      <c r="O35" s="285">
        <f t="shared" si="3"/>
        <v>48002</v>
      </c>
      <c r="P35" s="20"/>
      <c r="Q35" s="240"/>
    </row>
    <row r="36" spans="1:19" ht="15" customHeight="1" x14ac:dyDescent="0.2">
      <c r="B36" s="4"/>
      <c r="C36" s="4"/>
      <c r="D36" s="4"/>
      <c r="E36" s="25" t="s">
        <v>25</v>
      </c>
      <c r="F36" s="30">
        <f>F35/H1</f>
        <v>0</v>
      </c>
      <c r="G36" s="30">
        <f>G35/H1</f>
        <v>403.80047505938239</v>
      </c>
      <c r="H36" s="30">
        <f>H35/H1</f>
        <v>336.63235682238059</v>
      </c>
      <c r="I36" s="30">
        <f>I35/H1</f>
        <v>291.95038268672471</v>
      </c>
      <c r="J36" s="37">
        <f>J35/H1</f>
        <v>69.675376088677751</v>
      </c>
      <c r="K36" s="38">
        <f>K35/H1</f>
        <v>116.12562681446292</v>
      </c>
      <c r="L36" s="30">
        <f>L35/H1</f>
        <v>5.8590657165479021</v>
      </c>
      <c r="M36" s="30">
        <f>M35/H1</f>
        <v>10.029031406703616</v>
      </c>
      <c r="N36" s="30">
        <f>N35/H1</f>
        <v>32.805489575085772</v>
      </c>
      <c r="O36" s="3"/>
      <c r="P36" s="20"/>
      <c r="Q36" s="240"/>
    </row>
    <row r="37" spans="1:19" s="27" customFormat="1" ht="15" customHeight="1" x14ac:dyDescent="0.2">
      <c r="B37" s="21"/>
      <c r="C37" s="21"/>
      <c r="D37" s="21"/>
      <c r="E37" s="28" t="s">
        <v>27</v>
      </c>
      <c r="F37" s="31">
        <f>F36/C34</f>
        <v>0</v>
      </c>
      <c r="G37" s="31">
        <f>G36/C34</f>
        <v>13.924154312392496</v>
      </c>
      <c r="H37" s="31">
        <f>H36/C34</f>
        <v>11.60801230422002</v>
      </c>
      <c r="I37" s="31">
        <f>I36/C34</f>
        <v>10.0672545754043</v>
      </c>
      <c r="J37" s="322">
        <f>(J36+K36)/C34</f>
        <v>6.4069311345910576</v>
      </c>
      <c r="K37" s="323"/>
      <c r="L37" s="31">
        <f>L36/C34</f>
        <v>0.20203674884647937</v>
      </c>
      <c r="M37" s="31">
        <f>M36/C34</f>
        <v>0.34582866919667643</v>
      </c>
      <c r="N37" s="31">
        <f>N36/C34</f>
        <v>1.1312237784512336</v>
      </c>
      <c r="O37" s="3"/>
      <c r="P37" s="23"/>
      <c r="Q37" s="148"/>
      <c r="R37" s="21"/>
      <c r="S37" s="21"/>
    </row>
    <row r="38" spans="1:19" s="27" customFormat="1" ht="15" customHeight="1" x14ac:dyDescent="0.2">
      <c r="B38" s="21"/>
      <c r="C38" s="21"/>
      <c r="D38" s="21"/>
      <c r="E38" s="24" t="s">
        <v>38</v>
      </c>
      <c r="F38" s="41">
        <f>SUM(F36:N36)</f>
        <v>1266.8778041699657</v>
      </c>
      <c r="G38" s="2"/>
      <c r="H38" s="2"/>
      <c r="I38" s="2"/>
      <c r="J38" s="319">
        <f>J36+K36</f>
        <v>185.80100290314067</v>
      </c>
      <c r="K38" s="320"/>
      <c r="L38" s="2"/>
      <c r="M38" s="2"/>
      <c r="N38" s="2"/>
      <c r="O38" s="2"/>
      <c r="P38" s="21"/>
      <c r="Q38" s="21"/>
      <c r="R38" s="21"/>
      <c r="S38" s="21"/>
    </row>
    <row r="39" spans="1:19" s="27" customFormat="1" ht="15" customHeight="1" x14ac:dyDescent="0.2">
      <c r="B39" s="21"/>
      <c r="C39" s="21"/>
      <c r="D39" s="21"/>
      <c r="E39" s="24" t="s">
        <v>39</v>
      </c>
      <c r="F39" s="44">
        <f>F38/C34</f>
        <v>43.685441523102263</v>
      </c>
      <c r="G39" s="29"/>
      <c r="H39" s="196"/>
      <c r="I39" s="193"/>
      <c r="J39" s="2"/>
      <c r="K39" s="2"/>
      <c r="L39" s="2"/>
      <c r="M39" s="2"/>
      <c r="N39" s="2"/>
      <c r="O39" s="2"/>
      <c r="P39" s="21"/>
      <c r="Q39" s="21"/>
      <c r="R39" s="21"/>
      <c r="S39" s="21"/>
    </row>
    <row r="40" spans="1:19" s="27" customFormat="1" ht="15" customHeight="1" x14ac:dyDescent="0.2">
      <c r="B40" s="21"/>
      <c r="C40" s="21"/>
      <c r="D40" s="21"/>
      <c r="E40" s="21"/>
      <c r="F40" s="2"/>
      <c r="G40" s="2"/>
      <c r="H40" s="2"/>
      <c r="I40" s="2"/>
      <c r="J40" s="2"/>
      <c r="K40" s="2"/>
      <c r="L40" s="2"/>
      <c r="M40" s="2"/>
      <c r="N40" s="2"/>
      <c r="O40" s="2"/>
      <c r="P40" s="21"/>
      <c r="Q40" s="21"/>
      <c r="R40" s="21"/>
      <c r="S40" s="21"/>
    </row>
    <row r="41" spans="1:19" s="27" customFormat="1" ht="15" customHeight="1" x14ac:dyDescent="0.2">
      <c r="B41" s="21"/>
      <c r="C41" s="21"/>
      <c r="D41" s="21"/>
      <c r="E41" s="21"/>
      <c r="F41" s="2"/>
      <c r="G41" s="2"/>
      <c r="H41" s="2"/>
      <c r="I41" s="2"/>
      <c r="J41" s="2"/>
      <c r="K41" s="2"/>
      <c r="L41" s="2"/>
      <c r="M41" s="2"/>
      <c r="N41" s="2"/>
      <c r="O41" s="2"/>
      <c r="P41" s="21"/>
      <c r="Q41" s="21"/>
      <c r="R41" s="21"/>
      <c r="S41" s="21"/>
    </row>
    <row r="42" spans="1:19" s="27" customFormat="1" ht="15" customHeight="1" x14ac:dyDescent="0.2">
      <c r="B42" s="21"/>
      <c r="C42" s="21"/>
      <c r="D42" s="21"/>
      <c r="E42" s="21"/>
      <c r="F42" s="2"/>
      <c r="G42" s="2"/>
      <c r="H42" s="2"/>
      <c r="I42" s="2"/>
      <c r="J42" s="2"/>
      <c r="K42" s="2"/>
      <c r="L42" s="2"/>
      <c r="M42" s="2"/>
      <c r="N42" s="2"/>
      <c r="O42" s="2"/>
      <c r="P42" s="21"/>
      <c r="Q42" s="21"/>
      <c r="R42" s="21"/>
      <c r="S42" s="21"/>
    </row>
    <row r="43" spans="1:19" s="27" customFormat="1" ht="15" customHeight="1" x14ac:dyDescent="0.2">
      <c r="B43" s="21"/>
      <c r="C43" s="21"/>
      <c r="D43" s="21"/>
      <c r="E43" s="21"/>
      <c r="F43" s="2"/>
      <c r="G43" s="2"/>
      <c r="H43" s="2"/>
      <c r="I43" s="2"/>
      <c r="J43" s="2"/>
      <c r="K43" s="2"/>
      <c r="L43" s="2"/>
      <c r="M43" s="2"/>
      <c r="N43" s="2"/>
      <c r="O43" s="2"/>
      <c r="P43" s="21"/>
      <c r="Q43" s="21"/>
      <c r="R43" s="21"/>
      <c r="S43" s="21"/>
    </row>
    <row r="44" spans="1:19" s="27" customFormat="1" ht="15" customHeight="1" x14ac:dyDescent="0.2">
      <c r="B44" s="21"/>
      <c r="C44" s="21"/>
      <c r="D44" s="21"/>
      <c r="E44" s="21"/>
      <c r="F44" s="2"/>
      <c r="G44" s="2"/>
      <c r="H44" s="2"/>
      <c r="I44" s="2"/>
      <c r="J44" s="2"/>
      <c r="K44" s="2"/>
      <c r="L44" s="2"/>
      <c r="M44" s="2"/>
      <c r="N44" s="2"/>
      <c r="O44" s="2"/>
      <c r="P44" s="21"/>
      <c r="Q44" s="21"/>
      <c r="R44" s="21"/>
      <c r="S44" s="21"/>
    </row>
    <row r="45" spans="1:19" s="27" customFormat="1" ht="15" customHeight="1" x14ac:dyDescent="0.2">
      <c r="B45" s="21"/>
      <c r="C45" s="21"/>
      <c r="D45" s="21"/>
      <c r="E45" s="21"/>
      <c r="F45" s="2"/>
      <c r="G45" s="2"/>
      <c r="H45" s="2"/>
      <c r="I45" s="2"/>
      <c r="J45" s="2"/>
      <c r="K45" s="2"/>
      <c r="L45" s="2"/>
      <c r="M45" s="2"/>
      <c r="N45" s="2"/>
      <c r="O45" s="2"/>
      <c r="P45" s="21"/>
      <c r="Q45" s="21"/>
      <c r="R45" s="21"/>
      <c r="S45" s="21"/>
    </row>
    <row r="46" spans="1:19" s="27" customFormat="1" ht="15" customHeight="1" x14ac:dyDescent="0.2">
      <c r="B46" s="21"/>
      <c r="C46" s="21"/>
      <c r="D46" s="21"/>
      <c r="E46" s="21"/>
      <c r="F46" s="2"/>
      <c r="G46" s="2"/>
      <c r="H46" s="2"/>
      <c r="I46" s="2"/>
      <c r="J46" s="2"/>
      <c r="K46" s="2"/>
      <c r="L46" s="2"/>
      <c r="M46" s="2"/>
      <c r="N46" s="2"/>
      <c r="O46" s="2"/>
      <c r="P46" s="21"/>
      <c r="Q46" s="21"/>
      <c r="R46" s="21"/>
      <c r="S46" s="21"/>
    </row>
    <row r="47" spans="1:19" s="27" customFormat="1" ht="15" customHeight="1" x14ac:dyDescent="0.2">
      <c r="B47" s="21"/>
      <c r="C47" s="21"/>
      <c r="D47" s="21"/>
      <c r="E47" s="21"/>
      <c r="F47" s="2"/>
      <c r="G47" s="2"/>
      <c r="H47" s="2"/>
      <c r="I47" s="2"/>
      <c r="J47" s="2"/>
      <c r="K47" s="2"/>
      <c r="L47" s="2"/>
      <c r="M47" s="2"/>
      <c r="N47" s="2"/>
      <c r="O47" s="2"/>
      <c r="P47" s="21"/>
      <c r="Q47" s="21"/>
      <c r="R47" s="21"/>
      <c r="S47" s="21"/>
    </row>
    <row r="48" spans="1:19" s="27" customFormat="1" ht="15" customHeight="1" x14ac:dyDescent="0.2">
      <c r="B48" s="21"/>
      <c r="C48" s="21"/>
      <c r="D48" s="21"/>
      <c r="E48" s="21"/>
      <c r="F48" s="2"/>
      <c r="G48" s="2"/>
      <c r="H48" s="2"/>
      <c r="I48" s="2"/>
      <c r="J48" s="2"/>
      <c r="K48" s="2"/>
      <c r="L48" s="2"/>
      <c r="M48" s="2"/>
      <c r="N48" s="2"/>
      <c r="O48" s="2"/>
      <c r="P48" s="21"/>
      <c r="Q48" s="21"/>
      <c r="R48" s="21"/>
      <c r="S48" s="21"/>
    </row>
    <row r="49" spans="2:19" s="27" customFormat="1" ht="15" customHeight="1" x14ac:dyDescent="0.2">
      <c r="B49" s="21"/>
      <c r="C49" s="21"/>
      <c r="D49" s="21"/>
      <c r="E49" s="21"/>
      <c r="F49" s="2"/>
      <c r="G49" s="2"/>
      <c r="H49" s="2"/>
      <c r="I49" s="2"/>
      <c r="J49" s="2"/>
      <c r="K49" s="2"/>
      <c r="L49" s="2"/>
      <c r="M49" s="2"/>
      <c r="N49" s="2"/>
      <c r="O49" s="2"/>
      <c r="P49" s="21"/>
      <c r="Q49" s="21"/>
      <c r="R49" s="21"/>
      <c r="S49" s="21"/>
    </row>
    <row r="50" spans="2:19" s="27" customFormat="1" ht="15" customHeight="1" x14ac:dyDescent="0.2">
      <c r="B50" s="21"/>
      <c r="C50" s="21"/>
      <c r="D50" s="21"/>
      <c r="E50" s="21"/>
      <c r="F50" s="2"/>
      <c r="G50" s="2"/>
      <c r="H50" s="2"/>
      <c r="I50" s="2"/>
      <c r="J50" s="2"/>
      <c r="K50" s="2"/>
      <c r="L50" s="2"/>
      <c r="M50" s="2"/>
      <c r="N50" s="2"/>
      <c r="O50" s="2"/>
      <c r="P50" s="21"/>
      <c r="Q50" s="21"/>
      <c r="R50" s="21"/>
      <c r="S50" s="21"/>
    </row>
    <row r="51" spans="2:19" s="27" customFormat="1" ht="15" customHeight="1" x14ac:dyDescent="0.2">
      <c r="B51" s="21"/>
      <c r="C51" s="21"/>
      <c r="D51" s="21"/>
      <c r="E51" s="21"/>
      <c r="F51" s="2"/>
      <c r="G51" s="2"/>
      <c r="H51" s="2"/>
      <c r="I51" s="2"/>
      <c r="J51" s="2"/>
      <c r="K51" s="2"/>
      <c r="L51" s="2"/>
      <c r="M51" s="2"/>
      <c r="N51" s="2"/>
      <c r="O51" s="2"/>
      <c r="P51" s="21"/>
      <c r="Q51" s="21"/>
      <c r="R51" s="21"/>
      <c r="S51" s="21"/>
    </row>
    <row r="52" spans="2:19" s="27" customFormat="1" ht="15" customHeight="1" x14ac:dyDescent="0.2">
      <c r="B52" s="21"/>
      <c r="C52" s="21"/>
      <c r="D52" s="21"/>
      <c r="E52" s="21"/>
      <c r="F52" s="2"/>
      <c r="G52" s="2"/>
      <c r="H52" s="2"/>
      <c r="I52" s="2"/>
      <c r="J52" s="2"/>
      <c r="K52" s="2"/>
      <c r="L52" s="2"/>
      <c r="M52" s="2"/>
      <c r="N52" s="2"/>
      <c r="O52" s="2"/>
      <c r="P52" s="21"/>
      <c r="Q52" s="21"/>
      <c r="R52" s="21"/>
      <c r="S52" s="21"/>
    </row>
    <row r="53" spans="2:19" ht="15" customHeight="1" x14ac:dyDescent="0.2"/>
    <row r="54" spans="2:19" ht="15" customHeight="1" x14ac:dyDescent="0.2"/>
    <row r="55" spans="2:19" ht="15" customHeight="1" x14ac:dyDescent="0.2"/>
    <row r="56" spans="2:19" ht="15" customHeight="1" x14ac:dyDescent="0.2"/>
    <row r="57" spans="2:19" ht="15" customHeight="1" x14ac:dyDescent="0.2"/>
    <row r="58" spans="2:19" ht="15" customHeight="1" x14ac:dyDescent="0.2"/>
    <row r="59" spans="2:19" ht="15" customHeight="1" x14ac:dyDescent="0.2"/>
    <row r="60" spans="2:19" ht="15" customHeight="1" x14ac:dyDescent="0.2"/>
    <row r="61" spans="2:19" ht="15" customHeight="1" x14ac:dyDescent="0.2"/>
    <row r="62" spans="2:19" ht="15" customHeight="1" x14ac:dyDescent="0.2"/>
    <row r="63" spans="2:19" ht="15" customHeight="1" x14ac:dyDescent="0.2"/>
    <row r="64" spans="2:1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52" spans="2:4" ht="24" x14ac:dyDescent="0.2">
      <c r="B152" s="1" t="s">
        <v>360</v>
      </c>
      <c r="C152" s="21">
        <v>1.31</v>
      </c>
      <c r="D152" s="21" t="s">
        <v>359</v>
      </c>
    </row>
    <row r="153" spans="2:4" ht="24" x14ac:dyDescent="0.2">
      <c r="B153" s="1" t="s">
        <v>361</v>
      </c>
      <c r="C153" s="21">
        <v>1.31</v>
      </c>
      <c r="D153" s="21" t="s">
        <v>359</v>
      </c>
    </row>
    <row r="154" spans="2:4" ht="24" x14ac:dyDescent="0.2">
      <c r="B154" s="1" t="s">
        <v>362</v>
      </c>
      <c r="C154" s="21">
        <v>1.31</v>
      </c>
      <c r="D154" s="21" t="s">
        <v>359</v>
      </c>
    </row>
    <row r="155" spans="2:4" ht="24" x14ac:dyDescent="0.2">
      <c r="B155" s="1" t="s">
        <v>363</v>
      </c>
      <c r="C155" s="21">
        <v>0.52</v>
      </c>
      <c r="D155" s="21" t="s">
        <v>359</v>
      </c>
    </row>
  </sheetData>
  <sheetProtection insertColumns="0" insertRows="0" deleteColumns="0" deleteRows="0"/>
  <mergeCells count="11">
    <mergeCell ref="P3:P4"/>
    <mergeCell ref="Q3:Q4"/>
    <mergeCell ref="J37:K37"/>
    <mergeCell ref="J38:K38"/>
    <mergeCell ref="B1:C1"/>
    <mergeCell ref="C3:C4"/>
    <mergeCell ref="E3:E4"/>
    <mergeCell ref="J3:K3"/>
    <mergeCell ref="O3:O4"/>
    <mergeCell ref="A3:B4"/>
    <mergeCell ref="D3:D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6:B34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5"/>
  <sheetViews>
    <sheetView zoomScale="150" zoomScaleNormal="150" zoomScalePageLayoutView="150" workbookViewId="0">
      <selection activeCell="Q5" sqref="Q5:Q39"/>
    </sheetView>
  </sheetViews>
  <sheetFormatPr baseColWidth="10" defaultColWidth="8.83203125" defaultRowHeight="11" x14ac:dyDescent="0.2"/>
  <cols>
    <col min="1" max="1" width="3.16406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30.5" style="21" bestFit="1" customWidth="1"/>
    <col min="6" max="12" width="10.83203125" style="2" customWidth="1"/>
    <col min="13" max="13" width="9" style="2" bestFit="1" customWidth="1"/>
    <col min="14" max="15" width="10.83203125" style="2" customWidth="1"/>
    <col min="16" max="16" width="10.83203125" style="21" customWidth="1"/>
    <col min="17" max="17" width="41.33203125" style="2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257</v>
      </c>
      <c r="F1" s="13" t="s">
        <v>9</v>
      </c>
      <c r="G1" s="13" t="s">
        <v>10</v>
      </c>
      <c r="H1" s="77">
        <v>11</v>
      </c>
      <c r="I1" s="14" t="s">
        <v>105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0" t="s">
        <v>2</v>
      </c>
      <c r="B3" s="330"/>
      <c r="C3" s="327" t="s">
        <v>6</v>
      </c>
      <c r="D3" s="329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7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0"/>
      <c r="B4" s="330"/>
      <c r="C4" s="327"/>
      <c r="D4" s="329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5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323</v>
      </c>
      <c r="B5" s="8">
        <v>42050</v>
      </c>
      <c r="C5" s="9"/>
      <c r="D5" s="9">
        <v>0</v>
      </c>
      <c r="E5" s="11" t="s">
        <v>438</v>
      </c>
      <c r="F5" s="68"/>
      <c r="G5" s="68"/>
      <c r="H5" s="68"/>
      <c r="I5" s="68"/>
      <c r="J5" s="109"/>
      <c r="K5" s="110"/>
      <c r="L5" s="68"/>
      <c r="M5" s="68"/>
      <c r="N5" s="68"/>
      <c r="O5" s="69">
        <f>SUM(F5:N5)</f>
        <v>0</v>
      </c>
      <c r="P5" s="19">
        <f>O5/H1</f>
        <v>0</v>
      </c>
      <c r="Q5" s="42"/>
    </row>
    <row r="6" spans="1:17" ht="15" customHeight="1" x14ac:dyDescent="0.2">
      <c r="A6" s="21" t="s">
        <v>317</v>
      </c>
      <c r="B6" s="10">
        <v>42051</v>
      </c>
      <c r="C6" s="9">
        <v>1</v>
      </c>
      <c r="D6" s="9">
        <v>1</v>
      </c>
      <c r="E6" s="11" t="s">
        <v>16</v>
      </c>
      <c r="F6" s="68"/>
      <c r="G6" s="68"/>
      <c r="H6" s="68">
        <v>130</v>
      </c>
      <c r="I6" s="68"/>
      <c r="J6" s="109"/>
      <c r="K6" s="110"/>
      <c r="L6" s="68"/>
      <c r="M6" s="68"/>
      <c r="N6" s="68"/>
      <c r="O6" s="69">
        <f>SUM(F6:N6)</f>
        <v>130</v>
      </c>
      <c r="P6" s="19">
        <f>O6/H1</f>
        <v>11.818181818181818</v>
      </c>
      <c r="Q6" s="42"/>
    </row>
    <row r="7" spans="1:17" ht="15" customHeight="1" x14ac:dyDescent="0.2">
      <c r="A7" s="21" t="s">
        <v>318</v>
      </c>
      <c r="B7" s="10">
        <f>B6+1</f>
        <v>42052</v>
      </c>
      <c r="C7" s="9">
        <v>2</v>
      </c>
      <c r="D7" s="9">
        <v>2</v>
      </c>
      <c r="E7" s="11" t="s">
        <v>16</v>
      </c>
      <c r="F7" s="68"/>
      <c r="G7" s="68"/>
      <c r="H7" s="68">
        <v>151.4</v>
      </c>
      <c r="I7" s="68"/>
      <c r="J7" s="109"/>
      <c r="K7" s="110"/>
      <c r="L7" s="68"/>
      <c r="M7" s="68"/>
      <c r="N7" s="68"/>
      <c r="O7" s="69">
        <f t="shared" ref="O7:O32" si="0">SUM(F7:N7)</f>
        <v>151.4</v>
      </c>
      <c r="P7" s="19">
        <f>O7/H1</f>
        <v>13.763636363636364</v>
      </c>
    </row>
    <row r="8" spans="1:17" ht="15" customHeight="1" x14ac:dyDescent="0.2">
      <c r="A8" s="21" t="s">
        <v>319</v>
      </c>
      <c r="B8" s="10">
        <f t="shared" ref="B8:B31" si="1">B7+1</f>
        <v>42053</v>
      </c>
      <c r="C8" s="9">
        <v>3</v>
      </c>
      <c r="D8" s="9">
        <v>3</v>
      </c>
      <c r="E8" s="11" t="s">
        <v>16</v>
      </c>
      <c r="F8" s="68"/>
      <c r="G8" s="68">
        <v>980</v>
      </c>
      <c r="H8" s="68">
        <v>83</v>
      </c>
      <c r="I8" s="68"/>
      <c r="J8" s="109"/>
      <c r="K8" s="110"/>
      <c r="L8" s="68"/>
      <c r="M8" s="68"/>
      <c r="N8" s="68"/>
      <c r="O8" s="69">
        <f t="shared" si="0"/>
        <v>1063</v>
      </c>
      <c r="P8" s="19">
        <f>O8/H1</f>
        <v>96.63636363636364</v>
      </c>
    </row>
    <row r="9" spans="1:17" ht="15" customHeight="1" x14ac:dyDescent="0.2">
      <c r="A9" s="21" t="s">
        <v>320</v>
      </c>
      <c r="B9" s="10">
        <f t="shared" si="1"/>
        <v>42054</v>
      </c>
      <c r="C9" s="9">
        <v>4</v>
      </c>
      <c r="D9" s="9">
        <v>4</v>
      </c>
      <c r="E9" s="11" t="s">
        <v>18</v>
      </c>
      <c r="F9" s="68"/>
      <c r="G9" s="68"/>
      <c r="H9" s="68">
        <v>55</v>
      </c>
      <c r="I9" s="68">
        <v>2233.88</v>
      </c>
      <c r="J9" s="109"/>
      <c r="K9" s="110"/>
      <c r="L9" s="68"/>
      <c r="M9" s="68"/>
      <c r="N9" s="68"/>
      <c r="O9" s="69">
        <f t="shared" si="0"/>
        <v>2288.88</v>
      </c>
      <c r="P9" s="19">
        <f>O9/H1</f>
        <v>208.08</v>
      </c>
    </row>
    <row r="10" spans="1:17" ht="15" customHeight="1" x14ac:dyDescent="0.2">
      <c r="A10" s="21" t="s">
        <v>321</v>
      </c>
      <c r="B10" s="10">
        <f t="shared" si="1"/>
        <v>42055</v>
      </c>
      <c r="C10" s="9">
        <v>5</v>
      </c>
      <c r="D10" s="9">
        <v>5</v>
      </c>
      <c r="E10" s="11" t="s">
        <v>17</v>
      </c>
      <c r="F10" s="68"/>
      <c r="G10" s="68">
        <v>1945.57</v>
      </c>
      <c r="H10" s="68">
        <v>164</v>
      </c>
      <c r="I10" s="68"/>
      <c r="J10" s="109">
        <v>430</v>
      </c>
      <c r="K10" s="110">
        <v>790</v>
      </c>
      <c r="L10" s="68"/>
      <c r="M10" s="68"/>
      <c r="N10" s="68"/>
      <c r="O10" s="69">
        <f t="shared" si="0"/>
        <v>3329.5699999999997</v>
      </c>
      <c r="P10" s="19">
        <f>O10/H1</f>
        <v>302.68818181818182</v>
      </c>
    </row>
    <row r="11" spans="1:17" ht="15" customHeight="1" x14ac:dyDescent="0.2">
      <c r="A11" s="21" t="s">
        <v>322</v>
      </c>
      <c r="B11" s="10">
        <f t="shared" si="1"/>
        <v>42056</v>
      </c>
      <c r="C11" s="9">
        <v>6</v>
      </c>
      <c r="D11" s="9">
        <v>6</v>
      </c>
      <c r="E11" s="11" t="s">
        <v>20</v>
      </c>
      <c r="F11" s="68"/>
      <c r="G11" s="68"/>
      <c r="H11" s="68">
        <v>64</v>
      </c>
      <c r="I11" s="68">
        <v>3610.75</v>
      </c>
      <c r="J11" s="109"/>
      <c r="K11" s="110"/>
      <c r="L11" s="68"/>
      <c r="M11" s="68"/>
      <c r="N11" s="68"/>
      <c r="O11" s="69">
        <f t="shared" si="0"/>
        <v>3674.75</v>
      </c>
      <c r="P11" s="19">
        <f>O11/H1</f>
        <v>334.06818181818181</v>
      </c>
    </row>
    <row r="12" spans="1:17" ht="15" customHeight="1" x14ac:dyDescent="0.2">
      <c r="A12" s="21" t="s">
        <v>323</v>
      </c>
      <c r="B12" s="10">
        <f t="shared" si="1"/>
        <v>42057</v>
      </c>
      <c r="C12" s="9">
        <v>7</v>
      </c>
      <c r="D12" s="9">
        <v>7</v>
      </c>
      <c r="E12" s="11" t="s">
        <v>21</v>
      </c>
      <c r="F12" s="68"/>
      <c r="G12" s="68"/>
      <c r="H12" s="68">
        <v>45</v>
      </c>
      <c r="I12" s="68">
        <v>55</v>
      </c>
      <c r="J12" s="109"/>
      <c r="K12" s="110"/>
      <c r="L12" s="68"/>
      <c r="M12" s="68"/>
      <c r="N12" s="68"/>
      <c r="O12" s="69">
        <f t="shared" si="0"/>
        <v>100</v>
      </c>
      <c r="P12" s="19">
        <f>O12/H1</f>
        <v>9.0909090909090917</v>
      </c>
    </row>
    <row r="13" spans="1:17" ht="15" customHeight="1" x14ac:dyDescent="0.2">
      <c r="A13" s="21" t="s">
        <v>317</v>
      </c>
      <c r="B13" s="10">
        <f t="shared" si="1"/>
        <v>42058</v>
      </c>
      <c r="C13" s="9">
        <v>8</v>
      </c>
      <c r="D13" s="9">
        <v>8</v>
      </c>
      <c r="E13" s="11" t="s">
        <v>19</v>
      </c>
      <c r="F13" s="68"/>
      <c r="G13" s="68">
        <v>728</v>
      </c>
      <c r="H13" s="68">
        <v>160</v>
      </c>
      <c r="I13" s="68"/>
      <c r="J13" s="109">
        <v>360</v>
      </c>
      <c r="K13" s="110"/>
      <c r="L13" s="68"/>
      <c r="M13" s="68"/>
      <c r="N13" s="68"/>
      <c r="O13" s="69">
        <f t="shared" si="0"/>
        <v>1248</v>
      </c>
      <c r="P13" s="19">
        <f>O13/H1</f>
        <v>113.45454545454545</v>
      </c>
    </row>
    <row r="14" spans="1:17" ht="15" customHeight="1" x14ac:dyDescent="0.2">
      <c r="A14" s="21" t="s">
        <v>318</v>
      </c>
      <c r="B14" s="10">
        <f t="shared" si="1"/>
        <v>42059</v>
      </c>
      <c r="C14" s="9">
        <v>9</v>
      </c>
      <c r="D14" s="9">
        <v>9</v>
      </c>
      <c r="E14" s="11" t="s">
        <v>22</v>
      </c>
      <c r="F14" s="68"/>
      <c r="G14" s="68"/>
      <c r="H14" s="68">
        <v>120</v>
      </c>
      <c r="I14" s="68">
        <v>2833.39</v>
      </c>
      <c r="J14" s="109"/>
      <c r="K14" s="110"/>
      <c r="L14" s="68"/>
      <c r="M14" s="68"/>
      <c r="N14" s="68"/>
      <c r="O14" s="69">
        <f t="shared" si="0"/>
        <v>2953.39</v>
      </c>
      <c r="P14" s="19">
        <f>O14/H1</f>
        <v>268.49</v>
      </c>
    </row>
    <row r="15" spans="1:17" ht="15" customHeight="1" x14ac:dyDescent="0.2">
      <c r="A15" s="21" t="s">
        <v>319</v>
      </c>
      <c r="B15" s="10">
        <f t="shared" si="1"/>
        <v>42060</v>
      </c>
      <c r="C15" s="9">
        <v>10</v>
      </c>
      <c r="D15" s="9">
        <v>10</v>
      </c>
      <c r="E15" s="11" t="s">
        <v>23</v>
      </c>
      <c r="F15" s="68"/>
      <c r="G15" s="68"/>
      <c r="H15" s="68">
        <v>204</v>
      </c>
      <c r="I15" s="68">
        <v>10</v>
      </c>
      <c r="J15" s="109"/>
      <c r="K15" s="110"/>
      <c r="L15" s="68"/>
      <c r="M15" s="68"/>
      <c r="N15" s="68">
        <v>5</v>
      </c>
      <c r="O15" s="69">
        <f t="shared" si="0"/>
        <v>219</v>
      </c>
      <c r="P15" s="19">
        <f>O15/H1</f>
        <v>19.90909090909091</v>
      </c>
    </row>
    <row r="16" spans="1:17" ht="15" customHeight="1" x14ac:dyDescent="0.2">
      <c r="A16" s="21" t="s">
        <v>320</v>
      </c>
      <c r="B16" s="10">
        <f t="shared" si="1"/>
        <v>42061</v>
      </c>
      <c r="C16" s="9">
        <v>11</v>
      </c>
      <c r="D16" s="9">
        <v>11</v>
      </c>
      <c r="E16" s="11" t="s">
        <v>24</v>
      </c>
      <c r="F16" s="68"/>
      <c r="G16" s="68">
        <v>2090</v>
      </c>
      <c r="H16" s="68">
        <v>135.5</v>
      </c>
      <c r="I16" s="68"/>
      <c r="J16" s="109"/>
      <c r="K16" s="110"/>
      <c r="L16" s="68"/>
      <c r="M16" s="68"/>
      <c r="N16" s="68"/>
      <c r="O16" s="69">
        <f t="shared" si="0"/>
        <v>2225.5</v>
      </c>
      <c r="P16" s="19">
        <f>O16/H1</f>
        <v>202.31818181818181</v>
      </c>
    </row>
    <row r="17" spans="1:17" ht="15" customHeight="1" x14ac:dyDescent="0.2">
      <c r="A17" s="21" t="s">
        <v>321</v>
      </c>
      <c r="B17" s="10">
        <f t="shared" si="1"/>
        <v>42062</v>
      </c>
      <c r="C17" s="9">
        <v>12</v>
      </c>
      <c r="D17" s="9">
        <v>12</v>
      </c>
      <c r="E17" s="11" t="s">
        <v>24</v>
      </c>
      <c r="F17" s="68"/>
      <c r="G17" s="68"/>
      <c r="H17" s="68">
        <v>116.5</v>
      </c>
      <c r="I17" s="68"/>
      <c r="J17" s="109"/>
      <c r="K17" s="110"/>
      <c r="L17" s="68"/>
      <c r="M17" s="68"/>
      <c r="N17" s="68"/>
      <c r="O17" s="69">
        <f t="shared" si="0"/>
        <v>116.5</v>
      </c>
      <c r="P17" s="19">
        <f>O17/H1</f>
        <v>10.590909090909092</v>
      </c>
    </row>
    <row r="18" spans="1:17" ht="15" customHeight="1" x14ac:dyDescent="0.2">
      <c r="A18" s="21" t="s">
        <v>322</v>
      </c>
      <c r="B18" s="10">
        <f t="shared" si="1"/>
        <v>42063</v>
      </c>
      <c r="C18" s="9">
        <v>13</v>
      </c>
      <c r="D18" s="9">
        <v>13</v>
      </c>
      <c r="E18" s="11" t="s">
        <v>24</v>
      </c>
      <c r="F18" s="68"/>
      <c r="G18" s="68"/>
      <c r="H18" s="68">
        <v>193</v>
      </c>
      <c r="I18" s="68">
        <v>10</v>
      </c>
      <c r="J18" s="109"/>
      <c r="K18" s="110"/>
      <c r="L18" s="68"/>
      <c r="M18" s="68"/>
      <c r="N18" s="68"/>
      <c r="O18" s="69">
        <f t="shared" si="0"/>
        <v>203</v>
      </c>
      <c r="P18" s="19">
        <f>O18/H1</f>
        <v>18.454545454545453</v>
      </c>
    </row>
    <row r="19" spans="1:17" ht="15" customHeight="1" x14ac:dyDescent="0.2">
      <c r="A19" s="21" t="s">
        <v>323</v>
      </c>
      <c r="B19" s="10">
        <f t="shared" si="1"/>
        <v>42064</v>
      </c>
      <c r="C19" s="9">
        <v>14</v>
      </c>
      <c r="D19" s="9">
        <v>14</v>
      </c>
      <c r="E19" s="11" t="s">
        <v>24</v>
      </c>
      <c r="F19" s="68"/>
      <c r="G19" s="68"/>
      <c r="H19" s="68">
        <v>77</v>
      </c>
      <c r="I19" s="68"/>
      <c r="J19" s="109"/>
      <c r="K19" s="110"/>
      <c r="L19" s="68"/>
      <c r="M19" s="68"/>
      <c r="N19" s="68"/>
      <c r="O19" s="69">
        <f t="shared" si="0"/>
        <v>77</v>
      </c>
      <c r="P19" s="19">
        <f>O19/H1</f>
        <v>7</v>
      </c>
    </row>
    <row r="20" spans="1:17" ht="15" customHeight="1" x14ac:dyDescent="0.2">
      <c r="A20" s="21" t="s">
        <v>317</v>
      </c>
      <c r="B20" s="10">
        <f t="shared" si="1"/>
        <v>42065</v>
      </c>
      <c r="C20" s="9">
        <v>15</v>
      </c>
      <c r="D20" s="9">
        <v>15</v>
      </c>
      <c r="E20" s="11" t="s">
        <v>24</v>
      </c>
      <c r="F20" s="68"/>
      <c r="G20" s="68"/>
      <c r="H20" s="68">
        <v>203</v>
      </c>
      <c r="I20" s="68"/>
      <c r="J20" s="109"/>
      <c r="K20" s="110"/>
      <c r="L20" s="68"/>
      <c r="M20" s="68"/>
      <c r="N20" s="68"/>
      <c r="O20" s="69">
        <f t="shared" si="0"/>
        <v>203</v>
      </c>
      <c r="P20" s="19">
        <f>O20/H1</f>
        <v>18.454545454545453</v>
      </c>
    </row>
    <row r="21" spans="1:17" ht="15" customHeight="1" x14ac:dyDescent="0.2">
      <c r="A21" s="21" t="s">
        <v>318</v>
      </c>
      <c r="B21" s="10">
        <f t="shared" si="1"/>
        <v>42066</v>
      </c>
      <c r="C21" s="9">
        <v>16</v>
      </c>
      <c r="D21" s="9">
        <v>16</v>
      </c>
      <c r="E21" s="11" t="s">
        <v>24</v>
      </c>
      <c r="F21" s="68"/>
      <c r="G21" s="68"/>
      <c r="H21" s="68">
        <v>172</v>
      </c>
      <c r="I21" s="68"/>
      <c r="J21" s="109"/>
      <c r="K21" s="110"/>
      <c r="L21" s="68"/>
      <c r="M21" s="68"/>
      <c r="N21" s="68"/>
      <c r="O21" s="69">
        <f t="shared" si="0"/>
        <v>172</v>
      </c>
      <c r="P21" s="19">
        <f>O21/H1</f>
        <v>15.636363636363637</v>
      </c>
    </row>
    <row r="22" spans="1:17" ht="15" customHeight="1" x14ac:dyDescent="0.2">
      <c r="A22" s="21" t="s">
        <v>319</v>
      </c>
      <c r="B22" s="10">
        <f t="shared" si="1"/>
        <v>42067</v>
      </c>
      <c r="C22" s="9">
        <v>17</v>
      </c>
      <c r="D22" s="9">
        <v>17</v>
      </c>
      <c r="E22" s="11" t="s">
        <v>24</v>
      </c>
      <c r="F22" s="68"/>
      <c r="G22" s="68"/>
      <c r="H22" s="68">
        <v>83.5</v>
      </c>
      <c r="I22" s="68"/>
      <c r="J22" s="109">
        <v>40</v>
      </c>
      <c r="K22" s="110"/>
      <c r="L22" s="68"/>
      <c r="M22" s="68"/>
      <c r="N22" s="68"/>
      <c r="O22" s="69">
        <f t="shared" si="0"/>
        <v>123.5</v>
      </c>
      <c r="P22" s="19">
        <f>O22/H1</f>
        <v>11.227272727272727</v>
      </c>
    </row>
    <row r="23" spans="1:17" ht="15" customHeight="1" x14ac:dyDescent="0.2">
      <c r="A23" s="21" t="s">
        <v>320</v>
      </c>
      <c r="B23" s="10">
        <f t="shared" si="1"/>
        <v>42068</v>
      </c>
      <c r="C23" s="9">
        <v>18</v>
      </c>
      <c r="D23" s="9">
        <v>18</v>
      </c>
      <c r="E23" s="11" t="s">
        <v>24</v>
      </c>
      <c r="F23" s="68"/>
      <c r="G23" s="68"/>
      <c r="H23" s="68">
        <v>117</v>
      </c>
      <c r="I23" s="68"/>
      <c r="J23" s="109"/>
      <c r="K23" s="110"/>
      <c r="L23" s="68"/>
      <c r="M23" s="68"/>
      <c r="N23" s="68"/>
      <c r="O23" s="69">
        <f t="shared" si="0"/>
        <v>117</v>
      </c>
      <c r="P23" s="19">
        <f>O23/H1</f>
        <v>10.636363636363637</v>
      </c>
    </row>
    <row r="24" spans="1:17" ht="15" customHeight="1" x14ac:dyDescent="0.2">
      <c r="A24" s="21" t="s">
        <v>321</v>
      </c>
      <c r="B24" s="10">
        <f t="shared" si="1"/>
        <v>42069</v>
      </c>
      <c r="C24" s="9">
        <v>19</v>
      </c>
      <c r="D24" s="9">
        <v>19</v>
      </c>
      <c r="E24" s="11" t="s">
        <v>24</v>
      </c>
      <c r="F24" s="68"/>
      <c r="G24" s="68"/>
      <c r="H24" s="68">
        <v>316</v>
      </c>
      <c r="I24" s="68"/>
      <c r="J24" s="109">
        <v>80</v>
      </c>
      <c r="K24" s="110"/>
      <c r="L24" s="68"/>
      <c r="M24" s="68"/>
      <c r="N24" s="68"/>
      <c r="O24" s="69">
        <f t="shared" si="0"/>
        <v>396</v>
      </c>
      <c r="P24" s="19">
        <f>O24/H1</f>
        <v>36</v>
      </c>
    </row>
    <row r="25" spans="1:17" ht="15" customHeight="1" x14ac:dyDescent="0.2">
      <c r="A25" s="21" t="s">
        <v>322</v>
      </c>
      <c r="B25" s="10">
        <f t="shared" si="1"/>
        <v>42070</v>
      </c>
      <c r="C25" s="9">
        <v>20</v>
      </c>
      <c r="D25" s="9">
        <v>20</v>
      </c>
      <c r="E25" s="11" t="s">
        <v>24</v>
      </c>
      <c r="F25" s="68"/>
      <c r="G25" s="68"/>
      <c r="H25" s="68">
        <v>120</v>
      </c>
      <c r="I25" s="68"/>
      <c r="J25" s="109"/>
      <c r="K25" s="110"/>
      <c r="L25" s="68">
        <v>80</v>
      </c>
      <c r="M25" s="68"/>
      <c r="N25" s="68"/>
      <c r="O25" s="69">
        <f t="shared" si="0"/>
        <v>200</v>
      </c>
      <c r="P25" s="19">
        <f>O25/H1</f>
        <v>18.181818181818183</v>
      </c>
    </row>
    <row r="26" spans="1:17" ht="15" customHeight="1" x14ac:dyDescent="0.2">
      <c r="A26" s="21" t="s">
        <v>323</v>
      </c>
      <c r="B26" s="10">
        <f t="shared" si="1"/>
        <v>42071</v>
      </c>
      <c r="C26" s="9">
        <v>21</v>
      </c>
      <c r="D26" s="9">
        <v>21</v>
      </c>
      <c r="E26" s="11" t="s">
        <v>24</v>
      </c>
      <c r="F26" s="68"/>
      <c r="G26" s="68"/>
      <c r="H26" s="68">
        <v>140</v>
      </c>
      <c r="I26" s="68">
        <v>20</v>
      </c>
      <c r="J26" s="109"/>
      <c r="K26" s="110"/>
      <c r="L26" s="68"/>
      <c r="M26" s="68"/>
      <c r="N26" s="68"/>
      <c r="O26" s="69">
        <f t="shared" si="0"/>
        <v>160</v>
      </c>
      <c r="P26" s="19">
        <f>O26/H1</f>
        <v>14.545454545454545</v>
      </c>
    </row>
    <row r="27" spans="1:17" ht="15" customHeight="1" x14ac:dyDescent="0.2">
      <c r="A27" s="21" t="s">
        <v>317</v>
      </c>
      <c r="B27" s="10">
        <f t="shared" si="1"/>
        <v>42072</v>
      </c>
      <c r="C27" s="9">
        <v>22</v>
      </c>
      <c r="D27" s="9">
        <v>22</v>
      </c>
      <c r="E27" s="11" t="s">
        <v>24</v>
      </c>
      <c r="F27" s="68"/>
      <c r="G27" s="68"/>
      <c r="H27" s="68">
        <v>209</v>
      </c>
      <c r="I27" s="68">
        <v>10</v>
      </c>
      <c r="J27" s="109"/>
      <c r="K27" s="110"/>
      <c r="L27" s="68"/>
      <c r="M27" s="68"/>
      <c r="N27" s="68"/>
      <c r="O27" s="69">
        <f t="shared" si="0"/>
        <v>219</v>
      </c>
      <c r="P27" s="19">
        <f>O27/H1</f>
        <v>19.90909090909091</v>
      </c>
      <c r="Q27" s="42"/>
    </row>
    <row r="28" spans="1:17" ht="15" customHeight="1" x14ac:dyDescent="0.2">
      <c r="A28" s="21" t="s">
        <v>318</v>
      </c>
      <c r="B28" s="10">
        <f t="shared" si="1"/>
        <v>42073</v>
      </c>
      <c r="C28" s="9">
        <v>23</v>
      </c>
      <c r="D28" s="9">
        <v>23</v>
      </c>
      <c r="E28" s="11" t="s">
        <v>24</v>
      </c>
      <c r="F28" s="68"/>
      <c r="G28" s="68"/>
      <c r="H28" s="68">
        <v>246</v>
      </c>
      <c r="I28" s="68"/>
      <c r="J28" s="109"/>
      <c r="K28" s="110"/>
      <c r="L28" s="68"/>
      <c r="M28" s="68"/>
      <c r="N28" s="68"/>
      <c r="O28" s="69">
        <f t="shared" si="0"/>
        <v>246</v>
      </c>
      <c r="P28" s="19">
        <f>O28/H1</f>
        <v>22.363636363636363</v>
      </c>
    </row>
    <row r="29" spans="1:17" ht="15" customHeight="1" x14ac:dyDescent="0.2">
      <c r="A29" s="21" t="s">
        <v>319</v>
      </c>
      <c r="B29" s="10">
        <f t="shared" si="1"/>
        <v>42074</v>
      </c>
      <c r="C29" s="9">
        <v>24</v>
      </c>
      <c r="D29" s="9">
        <v>24</v>
      </c>
      <c r="E29" s="11" t="s">
        <v>24</v>
      </c>
      <c r="F29" s="68"/>
      <c r="G29" s="68"/>
      <c r="H29" s="68">
        <v>259</v>
      </c>
      <c r="I29" s="68"/>
      <c r="J29" s="109"/>
      <c r="K29" s="110"/>
      <c r="L29" s="68"/>
      <c r="M29" s="68"/>
      <c r="N29" s="68"/>
      <c r="O29" s="69">
        <f t="shared" si="0"/>
        <v>259</v>
      </c>
      <c r="P29" s="19">
        <f>O29/H1</f>
        <v>23.545454545454547</v>
      </c>
    </row>
    <row r="30" spans="1:17" ht="15" customHeight="1" x14ac:dyDescent="0.2">
      <c r="A30" s="21" t="s">
        <v>320</v>
      </c>
      <c r="B30" s="10">
        <f t="shared" si="1"/>
        <v>42075</v>
      </c>
      <c r="C30" s="9">
        <v>25</v>
      </c>
      <c r="D30" s="9">
        <v>25</v>
      </c>
      <c r="E30" s="11" t="s">
        <v>24</v>
      </c>
      <c r="F30" s="68"/>
      <c r="G30" s="68"/>
      <c r="H30" s="68">
        <v>308</v>
      </c>
      <c r="I30" s="68"/>
      <c r="J30" s="109"/>
      <c r="K30" s="110"/>
      <c r="L30" s="68"/>
      <c r="M30" s="68"/>
      <c r="N30" s="68"/>
      <c r="O30" s="69">
        <f t="shared" si="0"/>
        <v>308</v>
      </c>
      <c r="P30" s="19">
        <f>O30/H1</f>
        <v>28</v>
      </c>
    </row>
    <row r="31" spans="1:17" ht="15" customHeight="1" x14ac:dyDescent="0.2">
      <c r="A31" s="21" t="s">
        <v>321</v>
      </c>
      <c r="B31" s="10">
        <f t="shared" si="1"/>
        <v>42076</v>
      </c>
      <c r="C31" s="9">
        <v>26</v>
      </c>
      <c r="D31" s="9">
        <v>26</v>
      </c>
      <c r="E31" s="11" t="s">
        <v>24</v>
      </c>
      <c r="F31" s="68"/>
      <c r="G31" s="68"/>
      <c r="H31" s="68">
        <v>246</v>
      </c>
      <c r="I31" s="68"/>
      <c r="J31" s="109"/>
      <c r="K31" s="110"/>
      <c r="L31" s="68"/>
      <c r="M31" s="68"/>
      <c r="N31" s="68"/>
      <c r="O31" s="69">
        <f t="shared" si="0"/>
        <v>246</v>
      </c>
      <c r="P31" s="19">
        <f>O31/H1</f>
        <v>22.363636363636363</v>
      </c>
    </row>
    <row r="32" spans="1:17" ht="15" customHeight="1" x14ac:dyDescent="0.2">
      <c r="A32" s="21" t="s">
        <v>322</v>
      </c>
      <c r="B32" s="10">
        <f>B31+1</f>
        <v>42077</v>
      </c>
      <c r="C32" s="9">
        <v>27</v>
      </c>
      <c r="D32" s="9">
        <v>27</v>
      </c>
      <c r="E32" s="11" t="s">
        <v>326</v>
      </c>
      <c r="F32" s="68"/>
      <c r="G32" s="68"/>
      <c r="H32" s="68"/>
      <c r="I32" s="68">
        <v>760</v>
      </c>
      <c r="J32" s="109"/>
      <c r="K32" s="110"/>
      <c r="L32" s="68"/>
      <c r="M32" s="68"/>
      <c r="N32" s="68"/>
      <c r="O32" s="69">
        <f t="shared" si="0"/>
        <v>760</v>
      </c>
      <c r="P32" s="19">
        <f>O32/H1</f>
        <v>69.090909090909093</v>
      </c>
    </row>
    <row r="33" spans="2:16" ht="15" customHeight="1" x14ac:dyDescent="0.2">
      <c r="E33" s="21" t="s">
        <v>26</v>
      </c>
      <c r="F33" s="69">
        <f t="shared" ref="F33:H33" si="2">SUM(F6:F32)</f>
        <v>0</v>
      </c>
      <c r="G33" s="69">
        <f t="shared" si="2"/>
        <v>5743.57</v>
      </c>
      <c r="H33" s="69">
        <f t="shared" si="2"/>
        <v>4117.8999999999996</v>
      </c>
      <c r="I33" s="69">
        <f>SUM(I6:I32)</f>
        <v>9543.02</v>
      </c>
      <c r="J33" s="111">
        <f t="shared" ref="J33:L33" si="3">SUM(J6:J32)</f>
        <v>910</v>
      </c>
      <c r="K33" s="112">
        <f t="shared" si="3"/>
        <v>790</v>
      </c>
      <c r="L33" s="69">
        <f t="shared" si="3"/>
        <v>80</v>
      </c>
      <c r="M33" s="69">
        <f t="shared" ref="M33:O33" si="4">SUM(M6:M32)</f>
        <v>0</v>
      </c>
      <c r="N33" s="69">
        <f t="shared" si="4"/>
        <v>5</v>
      </c>
      <c r="O33" s="69">
        <f t="shared" si="4"/>
        <v>21189.489999999998</v>
      </c>
      <c r="P33" s="20"/>
    </row>
    <row r="34" spans="2:16" ht="15" customHeight="1" x14ac:dyDescent="0.2">
      <c r="B34" s="4"/>
      <c r="C34" s="4"/>
      <c r="D34" s="4"/>
      <c r="E34" s="25" t="s">
        <v>41</v>
      </c>
      <c r="F34" s="30">
        <f>F33/H1</f>
        <v>0</v>
      </c>
      <c r="G34" s="30">
        <f>G33/H1</f>
        <v>522.14272727272726</v>
      </c>
      <c r="H34" s="30">
        <f>H33/H1</f>
        <v>374.35454545454542</v>
      </c>
      <c r="I34" s="30">
        <f>I33/H1</f>
        <v>867.5472727272728</v>
      </c>
      <c r="J34" s="37">
        <f>J33/H1</f>
        <v>82.727272727272734</v>
      </c>
      <c r="K34" s="38">
        <f>K33/H1</f>
        <v>71.818181818181813</v>
      </c>
      <c r="L34" s="30">
        <f>L33/H1</f>
        <v>7.2727272727272725</v>
      </c>
      <c r="M34" s="30">
        <f>M33/H1</f>
        <v>0</v>
      </c>
      <c r="N34" s="30">
        <f>N33/H1</f>
        <v>0.45454545454545453</v>
      </c>
      <c r="O34" s="3"/>
      <c r="P34" s="3"/>
    </row>
    <row r="35" spans="2:16" ht="15" customHeight="1" x14ac:dyDescent="0.2">
      <c r="E35" s="26" t="s">
        <v>40</v>
      </c>
      <c r="F35" s="31">
        <f>F34/C32</f>
        <v>0</v>
      </c>
      <c r="G35" s="31">
        <f>G34/C32</f>
        <v>19.338619528619528</v>
      </c>
      <c r="H35" s="31">
        <f>H34/C32</f>
        <v>13.864983164983164</v>
      </c>
      <c r="I35" s="113">
        <f>I34/C32</f>
        <v>32.131380471380474</v>
      </c>
      <c r="J35" s="322">
        <f>(J34+K34)/C32</f>
        <v>5.7239057239057241</v>
      </c>
      <c r="K35" s="323"/>
      <c r="L35" s="31">
        <f>L34/C32</f>
        <v>0.26936026936026936</v>
      </c>
      <c r="M35" s="31">
        <f>M34/C32</f>
        <v>0</v>
      </c>
      <c r="N35" s="31">
        <f>N34/C32</f>
        <v>1.6835016835016835E-2</v>
      </c>
      <c r="O35" s="3"/>
      <c r="P35" s="23"/>
    </row>
    <row r="36" spans="2:16" ht="15" customHeight="1" x14ac:dyDescent="0.2">
      <c r="E36" s="24" t="s">
        <v>38</v>
      </c>
      <c r="F36" s="41">
        <f>SUM(F34:N34)</f>
        <v>1926.3172727272729</v>
      </c>
      <c r="J36" s="319">
        <f>J34+K34</f>
        <v>154.54545454545456</v>
      </c>
      <c r="K36" s="320"/>
    </row>
    <row r="37" spans="2:16" ht="15" customHeight="1" x14ac:dyDescent="0.2">
      <c r="E37" s="24" t="s">
        <v>39</v>
      </c>
      <c r="F37" s="43">
        <f>F36/C32</f>
        <v>71.345084175084182</v>
      </c>
      <c r="G37" s="29"/>
      <c r="K37" s="27"/>
    </row>
    <row r="38" spans="2:16" ht="15" customHeight="1" x14ac:dyDescent="0.2"/>
    <row r="39" spans="2:16" ht="15" customHeight="1" x14ac:dyDescent="0.2"/>
    <row r="40" spans="2:16" ht="15" customHeight="1" x14ac:dyDescent="0.2"/>
    <row r="41" spans="2:16" ht="15" customHeight="1" x14ac:dyDescent="0.2"/>
    <row r="42" spans="2:16" ht="15" customHeight="1" x14ac:dyDescent="0.2"/>
    <row r="43" spans="2:16" ht="15" customHeight="1" x14ac:dyDescent="0.2"/>
    <row r="44" spans="2:16" ht="15" customHeight="1" x14ac:dyDescent="0.2"/>
    <row r="45" spans="2:16" ht="15" customHeight="1" x14ac:dyDescent="0.2"/>
    <row r="46" spans="2:16" ht="15" customHeight="1" x14ac:dyDescent="0.2"/>
    <row r="47" spans="2:16" ht="15" customHeight="1" x14ac:dyDescent="0.2"/>
    <row r="48" spans="2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</sheetData>
  <sheetProtection insertColumns="0" insertRows="0" deleteColumns="0" deleteRows="0"/>
  <mergeCells count="11">
    <mergeCell ref="C3:C4"/>
    <mergeCell ref="E3:E4"/>
    <mergeCell ref="B1:C1"/>
    <mergeCell ref="D3:D4"/>
    <mergeCell ref="A3:B4"/>
    <mergeCell ref="J36:K36"/>
    <mergeCell ref="Q3:Q4"/>
    <mergeCell ref="J35:K35"/>
    <mergeCell ref="O3:O4"/>
    <mergeCell ref="P3:P4"/>
    <mergeCell ref="J3:K3"/>
  </mergeCells>
  <pageMargins left="0.7" right="0.7" top="0.75" bottom="0.75" header="0.3" footer="0.3"/>
  <pageSetup paperSize="9" orientation="portrait" horizontalDpi="4294967292" verticalDpi="4294967292"/>
  <ignoredErrors>
    <ignoredError sqref="B7:B32" unlockedFormula="1"/>
    <ignoredError sqref="F33:O35 O6:P32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76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274</v>
      </c>
      <c r="F1" s="13" t="s">
        <v>9</v>
      </c>
      <c r="G1" s="13" t="s">
        <v>10</v>
      </c>
      <c r="H1" s="241">
        <v>8.65</v>
      </c>
      <c r="I1" s="14" t="s">
        <v>158</v>
      </c>
      <c r="J1" s="46"/>
      <c r="K1" s="5"/>
      <c r="L1" s="5"/>
      <c r="M1" s="5"/>
      <c r="N1" s="5"/>
      <c r="O1" s="5"/>
      <c r="P1" s="6"/>
      <c r="Q1" s="6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9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9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9" ht="15" customHeight="1" x14ac:dyDescent="0.2">
      <c r="A5" s="21" t="s">
        <v>318</v>
      </c>
      <c r="B5" s="8">
        <v>42514</v>
      </c>
      <c r="C5" s="9"/>
      <c r="D5" s="9">
        <v>464</v>
      </c>
      <c r="E5" s="207" t="s">
        <v>333</v>
      </c>
      <c r="F5" s="242"/>
      <c r="G5" s="242"/>
      <c r="H5" s="242">
        <v>39</v>
      </c>
      <c r="I5" s="242">
        <v>66</v>
      </c>
      <c r="J5" s="243"/>
      <c r="K5" s="244"/>
      <c r="L5" s="242"/>
      <c r="M5" s="242"/>
      <c r="N5" s="242"/>
      <c r="O5" s="245">
        <f t="shared" ref="O5:O11" si="0">SUM(F5:N5)</f>
        <v>105</v>
      </c>
      <c r="P5" s="32">
        <f>O5/H1</f>
        <v>12.138728323699421</v>
      </c>
      <c r="Q5" s="42"/>
      <c r="R5" s="27"/>
    </row>
    <row r="6" spans="1:19" ht="15" customHeight="1" x14ac:dyDescent="0.2">
      <c r="A6" s="21" t="s">
        <v>319</v>
      </c>
      <c r="B6" s="10">
        <f>B5+1</f>
        <v>42515</v>
      </c>
      <c r="C6" s="9">
        <v>1</v>
      </c>
      <c r="D6" s="9">
        <v>465</v>
      </c>
      <c r="E6" s="207" t="s">
        <v>157</v>
      </c>
      <c r="F6" s="242"/>
      <c r="G6" s="242"/>
      <c r="H6" s="242">
        <v>157.1</v>
      </c>
      <c r="I6" s="242">
        <v>9</v>
      </c>
      <c r="J6" s="243">
        <v>142</v>
      </c>
      <c r="K6" s="244"/>
      <c r="L6" s="242"/>
      <c r="M6" s="242"/>
      <c r="N6" s="242"/>
      <c r="O6" s="245">
        <f t="shared" si="0"/>
        <v>308.10000000000002</v>
      </c>
      <c r="P6" s="32">
        <f>O6/H1</f>
        <v>35.618497109826592</v>
      </c>
      <c r="Q6" s="42"/>
      <c r="R6" s="27"/>
    </row>
    <row r="7" spans="1:19" ht="15" customHeight="1" x14ac:dyDescent="0.2">
      <c r="A7" s="21" t="s">
        <v>320</v>
      </c>
      <c r="B7" s="10">
        <f t="shared" ref="B7:B11" si="1">B6+1</f>
        <v>42516</v>
      </c>
      <c r="C7" s="9">
        <v>2</v>
      </c>
      <c r="D7" s="9">
        <v>466</v>
      </c>
      <c r="E7" s="207" t="s">
        <v>157</v>
      </c>
      <c r="F7" s="242"/>
      <c r="G7" s="242"/>
      <c r="H7" s="242">
        <v>154.80000000000001</v>
      </c>
      <c r="I7" s="242"/>
      <c r="J7" s="243"/>
      <c r="K7" s="244"/>
      <c r="L7" s="242">
        <v>11.9</v>
      </c>
      <c r="M7" s="242"/>
      <c r="N7" s="242"/>
      <c r="O7" s="245">
        <f t="shared" si="0"/>
        <v>166.70000000000002</v>
      </c>
      <c r="P7" s="32">
        <f>O7/H1</f>
        <v>19.271676300578036</v>
      </c>
      <c r="R7" s="27"/>
    </row>
    <row r="8" spans="1:19" ht="15" customHeight="1" x14ac:dyDescent="0.2">
      <c r="A8" s="21" t="s">
        <v>321</v>
      </c>
      <c r="B8" s="10">
        <f t="shared" si="1"/>
        <v>42517</v>
      </c>
      <c r="C8" s="9">
        <v>3</v>
      </c>
      <c r="D8" s="9">
        <v>467</v>
      </c>
      <c r="E8" s="207" t="s">
        <v>157</v>
      </c>
      <c r="F8" s="242"/>
      <c r="G8" s="242"/>
      <c r="H8" s="242">
        <v>195.8</v>
      </c>
      <c r="I8" s="242">
        <v>9</v>
      </c>
      <c r="J8" s="243"/>
      <c r="K8" s="244"/>
      <c r="L8" s="242"/>
      <c r="M8" s="242"/>
      <c r="N8" s="242"/>
      <c r="O8" s="245">
        <f t="shared" si="0"/>
        <v>204.8</v>
      </c>
      <c r="P8" s="32">
        <f>O8/H1</f>
        <v>23.676300578034681</v>
      </c>
      <c r="R8" s="27"/>
    </row>
    <row r="9" spans="1:19" ht="15" customHeight="1" x14ac:dyDescent="0.2">
      <c r="A9" s="21" t="s">
        <v>322</v>
      </c>
      <c r="B9" s="10">
        <f t="shared" si="1"/>
        <v>42518</v>
      </c>
      <c r="C9" s="9">
        <v>4</v>
      </c>
      <c r="D9" s="9">
        <v>468</v>
      </c>
      <c r="E9" s="207" t="s">
        <v>157</v>
      </c>
      <c r="F9" s="242"/>
      <c r="G9" s="242"/>
      <c r="H9" s="242">
        <v>197.1</v>
      </c>
      <c r="I9" s="242">
        <v>13.6</v>
      </c>
      <c r="J9" s="243"/>
      <c r="K9" s="244"/>
      <c r="L9" s="242">
        <v>59</v>
      </c>
      <c r="M9" s="242"/>
      <c r="N9" s="242"/>
      <c r="O9" s="245">
        <f t="shared" si="0"/>
        <v>269.7</v>
      </c>
      <c r="P9" s="32">
        <f>O9/H1</f>
        <v>31.179190751445084</v>
      </c>
      <c r="R9" s="27"/>
    </row>
    <row r="10" spans="1:19" ht="15" customHeight="1" x14ac:dyDescent="0.2">
      <c r="A10" s="21" t="s">
        <v>323</v>
      </c>
      <c r="B10" s="10">
        <f t="shared" si="1"/>
        <v>42519</v>
      </c>
      <c r="C10" s="9">
        <v>5</v>
      </c>
      <c r="D10" s="9">
        <v>469</v>
      </c>
      <c r="E10" s="207" t="s">
        <v>157</v>
      </c>
      <c r="F10" s="242"/>
      <c r="G10" s="242"/>
      <c r="H10" s="242">
        <v>201.3</v>
      </c>
      <c r="I10" s="242">
        <v>76</v>
      </c>
      <c r="J10" s="243">
        <v>370</v>
      </c>
      <c r="K10" s="244"/>
      <c r="L10" s="242"/>
      <c r="M10" s="242"/>
      <c r="N10" s="242"/>
      <c r="O10" s="245">
        <f t="shared" si="0"/>
        <v>647.29999999999995</v>
      </c>
      <c r="P10" s="32">
        <f>O10/H1</f>
        <v>74.832369942196522</v>
      </c>
      <c r="Q10" s="42"/>
      <c r="R10" s="27"/>
      <c r="S10" s="27"/>
    </row>
    <row r="11" spans="1:19" ht="15" customHeight="1" x14ac:dyDescent="0.2">
      <c r="A11" s="21" t="s">
        <v>317</v>
      </c>
      <c r="B11" s="10">
        <f t="shared" si="1"/>
        <v>42520</v>
      </c>
      <c r="C11" s="9">
        <v>6</v>
      </c>
      <c r="D11" s="9">
        <v>470</v>
      </c>
      <c r="E11" s="207" t="s">
        <v>353</v>
      </c>
      <c r="F11" s="242"/>
      <c r="G11" s="242">
        <v>1014.73</v>
      </c>
      <c r="H11" s="242"/>
      <c r="I11" s="242">
        <v>66</v>
      </c>
      <c r="J11" s="243">
        <v>198</v>
      </c>
      <c r="K11" s="244"/>
      <c r="L11" s="242"/>
      <c r="M11" s="242"/>
      <c r="N11" s="242"/>
      <c r="O11" s="245">
        <f t="shared" si="0"/>
        <v>1278.73</v>
      </c>
      <c r="P11" s="32">
        <f>O11/H1</f>
        <v>147.83005780346821</v>
      </c>
    </row>
    <row r="12" spans="1:19" ht="15" customHeight="1" x14ac:dyDescent="0.2">
      <c r="B12" s="10"/>
      <c r="E12" s="211" t="s">
        <v>26</v>
      </c>
      <c r="F12" s="246">
        <f t="shared" ref="F12:O12" si="2">SUM(F5:F11)</f>
        <v>0</v>
      </c>
      <c r="G12" s="246">
        <f t="shared" si="2"/>
        <v>1014.73</v>
      </c>
      <c r="H12" s="246">
        <f t="shared" si="2"/>
        <v>945.10000000000014</v>
      </c>
      <c r="I12" s="246">
        <f t="shared" si="2"/>
        <v>239.6</v>
      </c>
      <c r="J12" s="247">
        <f t="shared" si="2"/>
        <v>710</v>
      </c>
      <c r="K12" s="248">
        <f t="shared" si="2"/>
        <v>0</v>
      </c>
      <c r="L12" s="246">
        <f t="shared" si="2"/>
        <v>70.900000000000006</v>
      </c>
      <c r="M12" s="246">
        <f t="shared" si="2"/>
        <v>0</v>
      </c>
      <c r="N12" s="246">
        <f t="shared" si="2"/>
        <v>0</v>
      </c>
      <c r="O12" s="246">
        <f t="shared" si="2"/>
        <v>2980.33</v>
      </c>
      <c r="P12" s="20"/>
      <c r="Q12" s="246"/>
    </row>
    <row r="13" spans="1:19" ht="15" customHeight="1" x14ac:dyDescent="0.2">
      <c r="B13" s="4"/>
      <c r="C13" s="4"/>
      <c r="D13" s="4"/>
      <c r="E13" s="25" t="s">
        <v>25</v>
      </c>
      <c r="F13" s="30">
        <f>F12/H1</f>
        <v>0</v>
      </c>
      <c r="G13" s="30">
        <f>G12/H1</f>
        <v>117.30982658959537</v>
      </c>
      <c r="H13" s="30">
        <f>H12/H1</f>
        <v>109.26011560693642</v>
      </c>
      <c r="I13" s="30">
        <f>I12/H1</f>
        <v>27.699421965317917</v>
      </c>
      <c r="J13" s="37">
        <f>J12/H1</f>
        <v>82.080924855491332</v>
      </c>
      <c r="K13" s="38">
        <f>K12/H1</f>
        <v>0</v>
      </c>
      <c r="L13" s="30">
        <f>L12/H1</f>
        <v>8.196531791907514</v>
      </c>
      <c r="M13" s="30">
        <f>M12/H1</f>
        <v>0</v>
      </c>
      <c r="N13" s="30">
        <f>N12/H1</f>
        <v>0</v>
      </c>
      <c r="O13" s="3"/>
      <c r="P13" s="20"/>
      <c r="Q13" s="246"/>
    </row>
    <row r="14" spans="1:19" s="27" customFormat="1" ht="15" customHeight="1" x14ac:dyDescent="0.2">
      <c r="B14" s="21"/>
      <c r="C14" s="21"/>
      <c r="D14" s="21"/>
      <c r="E14" s="28" t="s">
        <v>27</v>
      </c>
      <c r="F14" s="31">
        <f>F13/C11</f>
        <v>0</v>
      </c>
      <c r="G14" s="31">
        <f>G13/C11</f>
        <v>19.551637764932561</v>
      </c>
      <c r="H14" s="31">
        <f>H13/C11</f>
        <v>18.210019267822737</v>
      </c>
      <c r="I14" s="31">
        <f>I13/C11</f>
        <v>4.6165703275529859</v>
      </c>
      <c r="J14" s="322">
        <f>(J13+K13)/C11</f>
        <v>13.680154142581889</v>
      </c>
      <c r="K14" s="323"/>
      <c r="L14" s="31">
        <f>L13/C11</f>
        <v>1.3660886319845857</v>
      </c>
      <c r="M14" s="31">
        <f>M13/C11</f>
        <v>0</v>
      </c>
      <c r="N14" s="31">
        <f>N13/C11</f>
        <v>0</v>
      </c>
      <c r="O14" s="3"/>
      <c r="P14" s="23"/>
      <c r="Q14" s="148"/>
      <c r="R14" s="21"/>
      <c r="S14" s="21"/>
    </row>
    <row r="15" spans="1:19" s="27" customFormat="1" ht="15" customHeight="1" x14ac:dyDescent="0.2">
      <c r="B15" s="21"/>
      <c r="C15" s="21"/>
      <c r="D15" s="21"/>
      <c r="E15" s="24" t="s">
        <v>38</v>
      </c>
      <c r="F15" s="41">
        <f>SUM(F13:N13)</f>
        <v>344.54682080924857</v>
      </c>
      <c r="G15" s="2"/>
      <c r="H15" s="2"/>
      <c r="I15" s="2"/>
      <c r="J15" s="319">
        <f>J13+K13</f>
        <v>82.080924855491332</v>
      </c>
      <c r="K15" s="320"/>
      <c r="L15" s="2"/>
      <c r="M15" s="2"/>
      <c r="N15" s="2"/>
      <c r="O15" s="2"/>
      <c r="P15" s="21"/>
      <c r="Q15" s="21"/>
      <c r="R15" s="21"/>
      <c r="S15" s="21"/>
    </row>
    <row r="16" spans="1:19" s="27" customFormat="1" ht="15" customHeight="1" x14ac:dyDescent="0.2">
      <c r="B16" s="21"/>
      <c r="C16" s="21"/>
      <c r="D16" s="21"/>
      <c r="E16" s="24" t="s">
        <v>39</v>
      </c>
      <c r="F16" s="44">
        <f>F15/C11</f>
        <v>57.42447013487476</v>
      </c>
      <c r="G16" s="29"/>
      <c r="H16" s="196"/>
      <c r="I16" s="193"/>
      <c r="J16" s="2"/>
      <c r="K16" s="2"/>
      <c r="L16" s="2"/>
      <c r="M16" s="2"/>
      <c r="N16" s="2"/>
      <c r="O16" s="2"/>
      <c r="P16" s="21"/>
      <c r="Q16" s="21"/>
      <c r="R16" s="21"/>
      <c r="S16" s="21"/>
    </row>
    <row r="17" spans="2:19" s="27" customFormat="1" ht="15" customHeight="1" x14ac:dyDescent="0.2">
      <c r="B17" s="21"/>
      <c r="C17" s="21"/>
      <c r="D17" s="21"/>
      <c r="E17" s="21"/>
      <c r="F17" s="2"/>
      <c r="G17" s="2"/>
      <c r="H17" s="2"/>
      <c r="I17" s="2"/>
      <c r="J17" s="2"/>
      <c r="K17" s="2"/>
      <c r="L17" s="2"/>
      <c r="M17" s="2"/>
      <c r="N17" s="2"/>
      <c r="O17" s="2"/>
      <c r="P17" s="21"/>
      <c r="Q17" s="21"/>
      <c r="R17" s="21"/>
      <c r="S17" s="21"/>
    </row>
    <row r="18" spans="2:19" s="27" customFormat="1" ht="15" customHeight="1" x14ac:dyDescent="0.2">
      <c r="B18" s="21"/>
      <c r="C18" s="21"/>
      <c r="D18" s="21"/>
      <c r="E18" s="21"/>
      <c r="F18" s="2"/>
      <c r="G18" s="2"/>
      <c r="H18" s="2"/>
      <c r="I18" s="2"/>
      <c r="J18" s="2"/>
      <c r="K18" s="2"/>
      <c r="L18" s="2"/>
      <c r="M18" s="2"/>
      <c r="N18" s="2"/>
      <c r="O18" s="2"/>
      <c r="P18" s="21"/>
      <c r="Q18" s="21"/>
      <c r="R18" s="21"/>
      <c r="S18" s="21"/>
    </row>
    <row r="19" spans="2:19" s="27" customFormat="1" ht="15" customHeight="1" x14ac:dyDescent="0.2">
      <c r="B19" s="21"/>
      <c r="C19" s="21"/>
      <c r="D19" s="21"/>
      <c r="E19" s="21"/>
      <c r="F19" s="2"/>
      <c r="G19" s="2"/>
      <c r="H19" s="2"/>
      <c r="I19" s="2"/>
      <c r="J19" s="2"/>
      <c r="K19" s="2"/>
      <c r="L19" s="2"/>
      <c r="M19" s="2"/>
      <c r="N19" s="2"/>
      <c r="O19" s="2"/>
      <c r="P19" s="21"/>
      <c r="Q19" s="21"/>
      <c r="R19" s="21"/>
      <c r="S19" s="21"/>
    </row>
    <row r="20" spans="2:19" s="27" customFormat="1" ht="15" customHeight="1" x14ac:dyDescent="0.2">
      <c r="B20" s="21"/>
      <c r="C20" s="21"/>
      <c r="D20" s="21"/>
      <c r="E20" s="21"/>
      <c r="F20" s="2"/>
      <c r="G20" s="2"/>
      <c r="H20" s="2"/>
      <c r="I20" s="2"/>
      <c r="J20" s="2"/>
      <c r="K20" s="2"/>
      <c r="L20" s="2"/>
      <c r="M20" s="2"/>
      <c r="N20" s="2"/>
      <c r="O20" s="2"/>
      <c r="P20" s="21"/>
      <c r="Q20" s="21"/>
      <c r="R20" s="21"/>
      <c r="S20" s="21"/>
    </row>
    <row r="21" spans="2:19" s="27" customFormat="1" ht="15" customHeight="1" x14ac:dyDescent="0.2">
      <c r="B21" s="21"/>
      <c r="C21" s="21"/>
      <c r="D21" s="21"/>
      <c r="E21" s="21"/>
      <c r="F21" s="2"/>
      <c r="G21" s="2"/>
      <c r="H21" s="2"/>
      <c r="I21" s="2"/>
      <c r="J21" s="2"/>
      <c r="K21" s="2"/>
      <c r="L21" s="2"/>
      <c r="M21" s="2"/>
      <c r="N21" s="2"/>
      <c r="O21" s="2"/>
      <c r="P21" s="21"/>
      <c r="Q21" s="21"/>
      <c r="R21" s="21"/>
      <c r="S21" s="21"/>
    </row>
    <row r="22" spans="2:19" s="27" customFormat="1" ht="15" customHeight="1" x14ac:dyDescent="0.2">
      <c r="B22" s="21"/>
      <c r="C22" s="21"/>
      <c r="D22" s="21"/>
      <c r="E22" s="21"/>
      <c r="F22" s="2"/>
      <c r="G22" s="2"/>
      <c r="H22" s="2"/>
      <c r="I22" s="2"/>
      <c r="J22" s="2"/>
      <c r="K22" s="2"/>
      <c r="L22" s="2"/>
      <c r="M22" s="2"/>
      <c r="N22" s="2"/>
      <c r="O22" s="2"/>
      <c r="P22" s="21"/>
      <c r="Q22" s="21"/>
      <c r="R22" s="21"/>
      <c r="S22" s="21"/>
    </row>
    <row r="23" spans="2:19" s="27" customFormat="1" ht="15" customHeight="1" x14ac:dyDescent="0.2">
      <c r="B23" s="21"/>
      <c r="C23" s="21"/>
      <c r="D23" s="21"/>
      <c r="E23" s="21"/>
      <c r="F23" s="2"/>
      <c r="G23" s="2"/>
      <c r="H23" s="2"/>
      <c r="I23" s="2"/>
      <c r="J23" s="2"/>
      <c r="K23" s="2"/>
      <c r="L23" s="2"/>
      <c r="M23" s="2"/>
      <c r="N23" s="2"/>
      <c r="O23" s="2"/>
      <c r="P23" s="21"/>
      <c r="Q23" s="21"/>
      <c r="R23" s="21"/>
      <c r="S23" s="21"/>
    </row>
    <row r="24" spans="2:19" s="27" customFormat="1" ht="15" customHeight="1" x14ac:dyDescent="0.2">
      <c r="B24" s="21"/>
      <c r="C24" s="21"/>
      <c r="D24" s="21"/>
      <c r="E24" s="21"/>
      <c r="F24" s="2"/>
      <c r="G24" s="2"/>
      <c r="H24" s="2"/>
      <c r="I24" s="2"/>
      <c r="J24" s="2"/>
      <c r="K24" s="2"/>
      <c r="L24" s="2"/>
      <c r="M24" s="2"/>
      <c r="N24" s="2"/>
      <c r="O24" s="2"/>
      <c r="P24" s="21"/>
      <c r="Q24" s="21"/>
      <c r="R24" s="21"/>
      <c r="S24" s="21"/>
    </row>
    <row r="25" spans="2:19" s="27" customFormat="1" ht="15" customHeight="1" x14ac:dyDescent="0.2">
      <c r="B25" s="21"/>
      <c r="C25" s="21"/>
      <c r="D25" s="21"/>
      <c r="E25" s="21"/>
      <c r="F25" s="2"/>
      <c r="G25" s="2"/>
      <c r="H25" s="2"/>
      <c r="I25" s="2"/>
      <c r="J25" s="2"/>
      <c r="K25" s="2"/>
      <c r="L25" s="2"/>
      <c r="M25" s="2"/>
      <c r="N25" s="2"/>
      <c r="O25" s="2"/>
      <c r="P25" s="21"/>
      <c r="Q25" s="21"/>
      <c r="R25" s="21"/>
      <c r="S25" s="21"/>
    </row>
    <row r="26" spans="2:19" s="27" customFormat="1" ht="15" customHeight="1" x14ac:dyDescent="0.2">
      <c r="B26" s="21"/>
      <c r="C26" s="21"/>
      <c r="D26" s="21"/>
      <c r="E26" s="21"/>
      <c r="F26" s="2"/>
      <c r="G26" s="2"/>
      <c r="H26" s="2"/>
      <c r="I26" s="2"/>
      <c r="J26" s="2"/>
      <c r="K26" s="2"/>
      <c r="L26" s="2"/>
      <c r="M26" s="2"/>
      <c r="N26" s="2"/>
      <c r="O26" s="2"/>
      <c r="P26" s="21"/>
      <c r="Q26" s="21"/>
      <c r="R26" s="21"/>
      <c r="S26" s="21"/>
    </row>
    <row r="27" spans="2:19" s="27" customFormat="1" ht="15" customHeight="1" x14ac:dyDescent="0.2">
      <c r="B27" s="21"/>
      <c r="C27" s="21"/>
      <c r="D27" s="21"/>
      <c r="E27" s="21"/>
      <c r="F27" s="2"/>
      <c r="G27" s="2"/>
      <c r="H27" s="2"/>
      <c r="I27" s="2"/>
      <c r="J27" s="2"/>
      <c r="K27" s="2"/>
      <c r="L27" s="2"/>
      <c r="M27" s="2"/>
      <c r="N27" s="2"/>
      <c r="O27" s="2"/>
      <c r="P27" s="21"/>
      <c r="Q27" s="21"/>
      <c r="R27" s="21"/>
      <c r="S27" s="21"/>
    </row>
    <row r="28" spans="2:19" s="27" customFormat="1" ht="15" customHeight="1" x14ac:dyDescent="0.2">
      <c r="B28" s="21"/>
      <c r="C28" s="21"/>
      <c r="D28" s="21"/>
      <c r="E28" s="21"/>
      <c r="F28" s="2"/>
      <c r="G28" s="2"/>
      <c r="H28" s="2"/>
      <c r="I28" s="2"/>
      <c r="J28" s="2"/>
      <c r="K28" s="2"/>
      <c r="L28" s="2"/>
      <c r="M28" s="2"/>
      <c r="N28" s="2"/>
      <c r="O28" s="2"/>
      <c r="P28" s="21"/>
      <c r="Q28" s="21"/>
      <c r="R28" s="21"/>
      <c r="S28" s="21"/>
    </row>
    <row r="29" spans="2:19" s="27" customFormat="1" ht="15" customHeight="1" x14ac:dyDescent="0.2">
      <c r="B29" s="21"/>
      <c r="C29" s="21"/>
      <c r="D29" s="21"/>
      <c r="E29" s="21"/>
      <c r="F29" s="2"/>
      <c r="G29" s="2"/>
      <c r="H29" s="2"/>
      <c r="I29" s="2"/>
      <c r="J29" s="2"/>
      <c r="K29" s="2"/>
      <c r="L29" s="2"/>
      <c r="M29" s="2"/>
      <c r="N29" s="2"/>
      <c r="O29" s="2"/>
      <c r="P29" s="21"/>
      <c r="Q29" s="21"/>
      <c r="R29" s="21"/>
      <c r="S29" s="21"/>
    </row>
    <row r="30" spans="2:19" ht="15" customHeight="1" x14ac:dyDescent="0.2"/>
    <row r="31" spans="2:19" ht="15" customHeight="1" x14ac:dyDescent="0.2"/>
    <row r="32" spans="2:19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</sheetData>
  <sheetProtection insertColumns="0" insertRows="0" deleteColumns="0" deleteRows="0"/>
  <mergeCells count="11">
    <mergeCell ref="J14:K14"/>
    <mergeCell ref="J15:K15"/>
    <mergeCell ref="C3:C4"/>
    <mergeCell ref="E3:E4"/>
    <mergeCell ref="J3:K3"/>
    <mergeCell ref="D3:D4"/>
    <mergeCell ref="B1:C1"/>
    <mergeCell ref="P3:P4"/>
    <mergeCell ref="Q3:Q4"/>
    <mergeCell ref="O3:O4"/>
    <mergeCell ref="A3:B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F15" formula="1"/>
    <ignoredError sqref="B6:B11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96"/>
  <sheetViews>
    <sheetView zoomScale="150" zoomScaleNormal="150" zoomScalePageLayoutView="150" workbookViewId="0">
      <selection activeCell="I5" sqref="I5"/>
    </sheetView>
  </sheetViews>
  <sheetFormatPr baseColWidth="10" defaultColWidth="8.83203125" defaultRowHeight="11" x14ac:dyDescent="0.2"/>
  <cols>
    <col min="1" max="1" width="3.16406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7" width="10.83203125" style="2" customWidth="1"/>
    <col min="8" max="8" width="11.5" style="2" bestFit="1" customWidth="1"/>
    <col min="9" max="11" width="10.83203125" style="2" customWidth="1"/>
    <col min="12" max="14" width="9.83203125" style="2" bestFit="1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275</v>
      </c>
      <c r="F1" s="13" t="s">
        <v>9</v>
      </c>
      <c r="G1" s="13" t="s">
        <v>10</v>
      </c>
      <c r="H1" s="288">
        <v>1284.74</v>
      </c>
      <c r="I1" s="14" t="s">
        <v>254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317</v>
      </c>
      <c r="B5" s="8">
        <v>42520</v>
      </c>
      <c r="C5" s="9"/>
      <c r="D5" s="9">
        <v>470</v>
      </c>
      <c r="E5" s="207" t="s">
        <v>352</v>
      </c>
      <c r="F5" s="215">
        <f>88.64*H1</f>
        <v>113879.3536</v>
      </c>
      <c r="G5" s="215"/>
      <c r="H5" s="215">
        <v>3900</v>
      </c>
      <c r="I5" s="215">
        <v>11000</v>
      </c>
      <c r="J5" s="216"/>
      <c r="K5" s="217"/>
      <c r="L5" s="215"/>
      <c r="M5" s="215"/>
      <c r="N5" s="215"/>
      <c r="O5" s="218">
        <f t="shared" ref="O5:O13" si="0">SUM(F5:N5)</f>
        <v>128779.3536</v>
      </c>
      <c r="P5" s="32">
        <f>O5/H1</f>
        <v>100.23767735105936</v>
      </c>
      <c r="Q5" s="42"/>
    </row>
    <row r="6" spans="1:17" ht="15" customHeight="1" x14ac:dyDescent="0.2">
      <c r="A6" s="21" t="s">
        <v>318</v>
      </c>
      <c r="B6" s="10">
        <f>B5+1</f>
        <v>42521</v>
      </c>
      <c r="C6" s="9">
        <v>1</v>
      </c>
      <c r="D6" s="9">
        <v>471</v>
      </c>
      <c r="E6" s="207" t="s">
        <v>352</v>
      </c>
      <c r="F6" s="215"/>
      <c r="G6" s="215"/>
      <c r="H6" s="215">
        <v>8250</v>
      </c>
      <c r="I6" s="215">
        <v>8400</v>
      </c>
      <c r="J6" s="216"/>
      <c r="K6" s="217"/>
      <c r="L6" s="215"/>
      <c r="M6" s="215"/>
      <c r="N6" s="215">
        <v>14000</v>
      </c>
      <c r="O6" s="218">
        <f t="shared" si="0"/>
        <v>30650</v>
      </c>
      <c r="P6" s="32">
        <f>O6/H1</f>
        <v>23.856967168454318</v>
      </c>
      <c r="Q6" s="42"/>
    </row>
    <row r="7" spans="1:17" ht="15" customHeight="1" x14ac:dyDescent="0.2">
      <c r="A7" s="21" t="s">
        <v>319</v>
      </c>
      <c r="B7" s="10">
        <f t="shared" ref="B7:B31" si="1">B6+1</f>
        <v>42522</v>
      </c>
      <c r="C7" s="9">
        <v>2</v>
      </c>
      <c r="D7" s="9">
        <v>472</v>
      </c>
      <c r="E7" s="207" t="s">
        <v>352</v>
      </c>
      <c r="F7" s="215"/>
      <c r="G7" s="215"/>
      <c r="H7" s="215">
        <v>9600</v>
      </c>
      <c r="I7" s="215">
        <v>6000</v>
      </c>
      <c r="J7" s="216"/>
      <c r="K7" s="217"/>
      <c r="L7" s="215"/>
      <c r="M7" s="215">
        <v>4000</v>
      </c>
      <c r="N7" s="215">
        <v>200</v>
      </c>
      <c r="O7" s="218">
        <f t="shared" si="0"/>
        <v>19800</v>
      </c>
      <c r="P7" s="32">
        <f>O7/H1</f>
        <v>15.411678627582235</v>
      </c>
    </row>
    <row r="8" spans="1:17" ht="15" customHeight="1" x14ac:dyDescent="0.2">
      <c r="A8" s="21" t="s">
        <v>320</v>
      </c>
      <c r="B8" s="10">
        <f t="shared" si="1"/>
        <v>42523</v>
      </c>
      <c r="C8" s="9">
        <v>3</v>
      </c>
      <c r="D8" s="9">
        <v>473</v>
      </c>
      <c r="E8" s="207" t="s">
        <v>352</v>
      </c>
      <c r="F8" s="215"/>
      <c r="G8" s="215"/>
      <c r="H8" s="215">
        <v>11550</v>
      </c>
      <c r="I8" s="215">
        <v>2500</v>
      </c>
      <c r="J8" s="216">
        <v>22000</v>
      </c>
      <c r="K8" s="217"/>
      <c r="L8" s="215"/>
      <c r="M8" s="215"/>
      <c r="N8" s="215"/>
      <c r="O8" s="218">
        <f t="shared" si="0"/>
        <v>36050</v>
      </c>
      <c r="P8" s="32">
        <f>O8/H1</f>
        <v>28.060152248704018</v>
      </c>
    </row>
    <row r="9" spans="1:17" ht="15" customHeight="1" x14ac:dyDescent="0.2">
      <c r="A9" s="21" t="s">
        <v>321</v>
      </c>
      <c r="B9" s="10">
        <f t="shared" si="1"/>
        <v>42524</v>
      </c>
      <c r="C9" s="9">
        <v>4</v>
      </c>
      <c r="D9" s="9">
        <v>474</v>
      </c>
      <c r="E9" s="207" t="s">
        <v>352</v>
      </c>
      <c r="F9" s="215"/>
      <c r="G9" s="215">
        <f>83.64*H1</f>
        <v>107455.65360000001</v>
      </c>
      <c r="H9" s="215">
        <v>7000</v>
      </c>
      <c r="I9" s="215">
        <v>39000</v>
      </c>
      <c r="J9" s="216"/>
      <c r="K9" s="217"/>
      <c r="L9" s="215"/>
      <c r="M9" s="215"/>
      <c r="N9" s="215"/>
      <c r="O9" s="218">
        <f t="shared" si="0"/>
        <v>153455.65360000002</v>
      </c>
      <c r="P9" s="32">
        <f>O9/H1</f>
        <v>119.44490994286784</v>
      </c>
    </row>
    <row r="10" spans="1:17" ht="15" customHeight="1" x14ac:dyDescent="0.2">
      <c r="A10" s="21" t="s">
        <v>322</v>
      </c>
      <c r="B10" s="10">
        <f t="shared" si="1"/>
        <v>42525</v>
      </c>
      <c r="C10" s="9">
        <v>5</v>
      </c>
      <c r="D10" s="9">
        <v>475</v>
      </c>
      <c r="E10" s="207" t="s">
        <v>364</v>
      </c>
      <c r="F10" s="215"/>
      <c r="G10" s="215"/>
      <c r="H10" s="215">
        <v>10200</v>
      </c>
      <c r="I10" s="215">
        <v>15000</v>
      </c>
      <c r="J10" s="216">
        <v>50000</v>
      </c>
      <c r="K10" s="217"/>
      <c r="L10" s="215"/>
      <c r="M10" s="215"/>
      <c r="N10" s="215"/>
      <c r="O10" s="218">
        <f t="shared" si="0"/>
        <v>75200</v>
      </c>
      <c r="P10" s="32">
        <f>O10/H1</f>
        <v>58.533244080514343</v>
      </c>
      <c r="Q10" s="42"/>
    </row>
    <row r="11" spans="1:17" ht="15" customHeight="1" x14ac:dyDescent="0.2">
      <c r="A11" s="21" t="s">
        <v>323</v>
      </c>
      <c r="B11" s="10">
        <f t="shared" si="1"/>
        <v>42526</v>
      </c>
      <c r="C11" s="9">
        <v>6</v>
      </c>
      <c r="D11" s="9">
        <v>476</v>
      </c>
      <c r="E11" s="207" t="s">
        <v>373</v>
      </c>
      <c r="F11" s="215"/>
      <c r="G11" s="215"/>
      <c r="H11" s="215">
        <v>11400</v>
      </c>
      <c r="I11" s="215"/>
      <c r="J11" s="216"/>
      <c r="K11" s="217"/>
      <c r="L11" s="215"/>
      <c r="M11" s="215"/>
      <c r="N11" s="215">
        <v>200</v>
      </c>
      <c r="O11" s="218">
        <f t="shared" si="0"/>
        <v>11600</v>
      </c>
      <c r="P11" s="32">
        <f>O11/H1</f>
        <v>9.029064246462319</v>
      </c>
    </row>
    <row r="12" spans="1:17" ht="15" customHeight="1" x14ac:dyDescent="0.2">
      <c r="A12" s="21" t="s">
        <v>317</v>
      </c>
      <c r="B12" s="10">
        <f t="shared" si="1"/>
        <v>42527</v>
      </c>
      <c r="C12" s="9">
        <v>7</v>
      </c>
      <c r="D12" s="9">
        <v>477</v>
      </c>
      <c r="E12" s="207" t="s">
        <v>372</v>
      </c>
      <c r="F12" s="215"/>
      <c r="G12" s="215"/>
      <c r="H12" s="215">
        <v>7200</v>
      </c>
      <c r="I12" s="215"/>
      <c r="J12" s="216"/>
      <c r="K12" s="217">
        <v>20000</v>
      </c>
      <c r="L12" s="215">
        <v>1500</v>
      </c>
      <c r="M12" s="215"/>
      <c r="N12" s="215">
        <v>1100</v>
      </c>
      <c r="O12" s="218">
        <f t="shared" si="0"/>
        <v>29800</v>
      </c>
      <c r="P12" s="32">
        <f>O12/H1</f>
        <v>23.195354702118717</v>
      </c>
      <c r="Q12" s="42"/>
    </row>
    <row r="13" spans="1:17" ht="15" customHeight="1" x14ac:dyDescent="0.2">
      <c r="A13" s="21" t="s">
        <v>318</v>
      </c>
      <c r="B13" s="10">
        <f t="shared" si="1"/>
        <v>42528</v>
      </c>
      <c r="C13" s="9">
        <v>8</v>
      </c>
      <c r="D13" s="9">
        <v>478</v>
      </c>
      <c r="E13" s="207" t="s">
        <v>364</v>
      </c>
      <c r="F13" s="215"/>
      <c r="G13" s="215"/>
      <c r="H13" s="215">
        <v>8700</v>
      </c>
      <c r="I13" s="215">
        <v>5000</v>
      </c>
      <c r="J13" s="216"/>
      <c r="K13" s="217"/>
      <c r="L13" s="215"/>
      <c r="M13" s="215"/>
      <c r="N13" s="215"/>
      <c r="O13" s="218">
        <f t="shared" si="0"/>
        <v>13700</v>
      </c>
      <c r="P13" s="32">
        <f>O13/H1</f>
        <v>10.663636222114981</v>
      </c>
      <c r="Q13" s="42"/>
    </row>
    <row r="14" spans="1:17" ht="15" customHeight="1" x14ac:dyDescent="0.2">
      <c r="A14" s="21" t="s">
        <v>319</v>
      </c>
      <c r="B14" s="10">
        <f t="shared" si="1"/>
        <v>42529</v>
      </c>
      <c r="C14" s="9">
        <v>9</v>
      </c>
      <c r="D14" s="9">
        <v>479</v>
      </c>
      <c r="E14" s="207" t="s">
        <v>370</v>
      </c>
      <c r="F14" s="215"/>
      <c r="G14" s="215">
        <f>87.27*H1</f>
        <v>112119.2598</v>
      </c>
      <c r="H14" s="215">
        <v>6500</v>
      </c>
      <c r="I14" s="215">
        <v>18000</v>
      </c>
      <c r="J14" s="216"/>
      <c r="K14" s="217"/>
      <c r="L14" s="215"/>
      <c r="M14" s="215"/>
      <c r="N14" s="215"/>
      <c r="O14" s="218">
        <f t="shared" ref="O14:O27" si="2">SUM(F14:N14)</f>
        <v>136619.2598</v>
      </c>
      <c r="P14" s="32">
        <f>O14/H1</f>
        <v>106.34000638261438</v>
      </c>
      <c r="Q14" s="42"/>
    </row>
    <row r="15" spans="1:17" ht="15" customHeight="1" x14ac:dyDescent="0.2">
      <c r="A15" s="21" t="s">
        <v>320</v>
      </c>
      <c r="B15" s="10">
        <f t="shared" si="1"/>
        <v>42530</v>
      </c>
      <c r="C15" s="9">
        <v>10</v>
      </c>
      <c r="D15" s="9">
        <v>480</v>
      </c>
      <c r="E15" s="207" t="s">
        <v>367</v>
      </c>
      <c r="F15" s="215"/>
      <c r="G15" s="215"/>
      <c r="H15" s="215">
        <v>6000</v>
      </c>
      <c r="I15" s="215"/>
      <c r="J15" s="216">
        <v>20000</v>
      </c>
      <c r="K15" s="217"/>
      <c r="L15" s="215">
        <v>800</v>
      </c>
      <c r="M15" s="215"/>
      <c r="N15" s="215"/>
      <c r="O15" s="218">
        <f t="shared" si="2"/>
        <v>26800</v>
      </c>
      <c r="P15" s="32">
        <f>O15/H1</f>
        <v>20.860251879757772</v>
      </c>
      <c r="Q15" s="42"/>
    </row>
    <row r="16" spans="1:17" ht="15" customHeight="1" x14ac:dyDescent="0.2">
      <c r="A16" s="21" t="s">
        <v>321</v>
      </c>
      <c r="B16" s="10">
        <f t="shared" si="1"/>
        <v>42531</v>
      </c>
      <c r="C16" s="9">
        <v>11</v>
      </c>
      <c r="D16" s="9">
        <v>481</v>
      </c>
      <c r="E16" s="207" t="s">
        <v>374</v>
      </c>
      <c r="F16" s="215"/>
      <c r="G16" s="215"/>
      <c r="H16" s="215">
        <v>10600</v>
      </c>
      <c r="I16" s="215">
        <v>34500</v>
      </c>
      <c r="J16" s="216">
        <v>10000</v>
      </c>
      <c r="K16" s="217"/>
      <c r="L16" s="215"/>
      <c r="M16" s="215">
        <v>6600</v>
      </c>
      <c r="N16" s="215">
        <v>100</v>
      </c>
      <c r="O16" s="218">
        <f t="shared" si="2"/>
        <v>61800</v>
      </c>
      <c r="P16" s="32">
        <f>O16/H1</f>
        <v>48.103118140635459</v>
      </c>
      <c r="Q16" s="42"/>
    </row>
    <row r="17" spans="1:17" ht="15" customHeight="1" x14ac:dyDescent="0.2">
      <c r="A17" s="21" t="s">
        <v>322</v>
      </c>
      <c r="B17" s="10">
        <f t="shared" si="1"/>
        <v>42532</v>
      </c>
      <c r="C17" s="9">
        <v>12</v>
      </c>
      <c r="D17" s="9">
        <v>482</v>
      </c>
      <c r="E17" s="207" t="s">
        <v>367</v>
      </c>
      <c r="F17" s="215"/>
      <c r="G17" s="215"/>
      <c r="H17" s="215">
        <v>18050</v>
      </c>
      <c r="I17" s="215">
        <v>2200</v>
      </c>
      <c r="J17" s="216">
        <v>1000</v>
      </c>
      <c r="K17" s="217"/>
      <c r="L17" s="215"/>
      <c r="M17" s="215"/>
      <c r="N17" s="215"/>
      <c r="O17" s="218">
        <f t="shared" si="2"/>
        <v>21250</v>
      </c>
      <c r="P17" s="32">
        <f>O17/H1</f>
        <v>16.540311658390024</v>
      </c>
      <c r="Q17" s="42"/>
    </row>
    <row r="18" spans="1:17" ht="15" customHeight="1" x14ac:dyDescent="0.2">
      <c r="A18" s="21" t="s">
        <v>323</v>
      </c>
      <c r="B18" s="10">
        <f t="shared" si="1"/>
        <v>42533</v>
      </c>
      <c r="C18" s="9">
        <v>13</v>
      </c>
      <c r="D18" s="9">
        <v>483</v>
      </c>
      <c r="E18" s="207" t="s">
        <v>376</v>
      </c>
      <c r="F18" s="215"/>
      <c r="G18" s="215">
        <f>70*H1</f>
        <v>89931.8</v>
      </c>
      <c r="H18" s="215"/>
      <c r="I18" s="215">
        <v>16000</v>
      </c>
      <c r="J18" s="216"/>
      <c r="K18" s="217"/>
      <c r="L18" s="215"/>
      <c r="M18" s="215"/>
      <c r="N18" s="215"/>
      <c r="O18" s="218">
        <f t="shared" si="2"/>
        <v>105931.8</v>
      </c>
      <c r="P18" s="32">
        <f>O18/H1</f>
        <v>82.453881719258376</v>
      </c>
      <c r="Q18" s="42"/>
    </row>
    <row r="19" spans="1:17" ht="15" customHeight="1" x14ac:dyDescent="0.2">
      <c r="A19" s="21" t="s">
        <v>317</v>
      </c>
      <c r="B19" s="10">
        <f t="shared" si="1"/>
        <v>42534</v>
      </c>
      <c r="C19" s="9">
        <v>14</v>
      </c>
      <c r="D19" s="9">
        <v>484</v>
      </c>
      <c r="E19" s="207" t="s">
        <v>375</v>
      </c>
      <c r="F19" s="215"/>
      <c r="G19" s="215"/>
      <c r="H19" s="215">
        <v>7500</v>
      </c>
      <c r="I19" s="215"/>
      <c r="J19" s="216"/>
      <c r="K19" s="217"/>
      <c r="L19" s="215"/>
      <c r="M19" s="215"/>
      <c r="N19" s="215"/>
      <c r="O19" s="218">
        <f t="shared" si="2"/>
        <v>7500</v>
      </c>
      <c r="P19" s="32">
        <f>O19/H1</f>
        <v>5.8377570559023617</v>
      </c>
      <c r="Q19" s="42"/>
    </row>
    <row r="20" spans="1:17" ht="15" customHeight="1" x14ac:dyDescent="0.2">
      <c r="A20" s="21" t="s">
        <v>318</v>
      </c>
      <c r="B20" s="10">
        <f t="shared" si="1"/>
        <v>42535</v>
      </c>
      <c r="C20" s="9">
        <v>15</v>
      </c>
      <c r="D20" s="9">
        <v>485</v>
      </c>
      <c r="E20" s="207" t="s">
        <v>375</v>
      </c>
      <c r="F20" s="215"/>
      <c r="G20" s="215"/>
      <c r="H20" s="215">
        <v>9200</v>
      </c>
      <c r="I20" s="215"/>
      <c r="J20" s="216"/>
      <c r="K20" s="217"/>
      <c r="L20" s="215"/>
      <c r="M20" s="215"/>
      <c r="N20" s="215"/>
      <c r="O20" s="218">
        <f t="shared" si="2"/>
        <v>9200</v>
      </c>
      <c r="P20" s="32">
        <f>O20/H1</f>
        <v>7.1609819885735631</v>
      </c>
      <c r="Q20" s="42"/>
    </row>
    <row r="21" spans="1:17" ht="15" customHeight="1" x14ac:dyDescent="0.2">
      <c r="A21" s="21" t="s">
        <v>319</v>
      </c>
      <c r="B21" s="10">
        <f t="shared" si="1"/>
        <v>42536</v>
      </c>
      <c r="C21" s="9">
        <v>16</v>
      </c>
      <c r="D21" s="9">
        <v>486</v>
      </c>
      <c r="E21" s="207" t="s">
        <v>375</v>
      </c>
      <c r="F21" s="215"/>
      <c r="G21" s="215">
        <f>(54.55*H1)+3500</f>
        <v>73582.566999999995</v>
      </c>
      <c r="H21" s="215">
        <v>6600</v>
      </c>
      <c r="I21" s="215">
        <v>31000</v>
      </c>
      <c r="J21" s="216"/>
      <c r="K21" s="217"/>
      <c r="L21" s="215"/>
      <c r="M21" s="215"/>
      <c r="N21" s="215"/>
      <c r="O21" s="218">
        <f t="shared" si="2"/>
        <v>111182.567</v>
      </c>
      <c r="P21" s="32">
        <f>O21/H1</f>
        <v>86.540908666344933</v>
      </c>
      <c r="Q21" s="42"/>
    </row>
    <row r="22" spans="1:17" ht="15" customHeight="1" x14ac:dyDescent="0.2">
      <c r="A22" s="21" t="s">
        <v>320</v>
      </c>
      <c r="B22" s="10">
        <f t="shared" si="1"/>
        <v>42537</v>
      </c>
      <c r="C22" s="9">
        <v>17</v>
      </c>
      <c r="D22" s="9">
        <v>487</v>
      </c>
      <c r="E22" s="207" t="s">
        <v>377</v>
      </c>
      <c r="F22" s="215"/>
      <c r="G22" s="215"/>
      <c r="H22" s="215">
        <v>15700</v>
      </c>
      <c r="I22" s="215"/>
      <c r="J22" s="216">
        <v>25000</v>
      </c>
      <c r="K22" s="217"/>
      <c r="L22" s="215">
        <v>1300</v>
      </c>
      <c r="M22" s="215"/>
      <c r="N22" s="215">
        <v>400</v>
      </c>
      <c r="O22" s="218">
        <f t="shared" si="2"/>
        <v>42400</v>
      </c>
      <c r="P22" s="32">
        <f>O22/H1</f>
        <v>33.002786556034685</v>
      </c>
      <c r="Q22" s="42"/>
    </row>
    <row r="23" spans="1:17" ht="15" customHeight="1" x14ac:dyDescent="0.2">
      <c r="A23" s="21" t="s">
        <v>321</v>
      </c>
      <c r="B23" s="10">
        <f t="shared" si="1"/>
        <v>42538</v>
      </c>
      <c r="C23" s="9">
        <v>18</v>
      </c>
      <c r="D23" s="9">
        <v>488</v>
      </c>
      <c r="E23" s="207" t="s">
        <v>377</v>
      </c>
      <c r="F23" s="215"/>
      <c r="G23" s="215"/>
      <c r="H23" s="215">
        <v>9200</v>
      </c>
      <c r="I23" s="215"/>
      <c r="J23" s="216"/>
      <c r="K23" s="217">
        <v>23700</v>
      </c>
      <c r="L23" s="215"/>
      <c r="M23" s="215">
        <v>5000</v>
      </c>
      <c r="N23" s="215"/>
      <c r="O23" s="218">
        <f t="shared" si="2"/>
        <v>37900</v>
      </c>
      <c r="P23" s="32">
        <f>O23/H1</f>
        <v>29.500132322493268</v>
      </c>
      <c r="Q23" s="42"/>
    </row>
    <row r="24" spans="1:17" ht="15" customHeight="1" x14ac:dyDescent="0.2">
      <c r="A24" s="21" t="s">
        <v>322</v>
      </c>
      <c r="B24" s="10">
        <f t="shared" si="1"/>
        <v>42539</v>
      </c>
      <c r="C24" s="9">
        <v>19</v>
      </c>
      <c r="D24" s="9">
        <v>489</v>
      </c>
      <c r="E24" s="207" t="s">
        <v>377</v>
      </c>
      <c r="F24" s="215"/>
      <c r="G24" s="215"/>
      <c r="H24" s="215">
        <v>8850</v>
      </c>
      <c r="I24" s="215">
        <v>3000</v>
      </c>
      <c r="J24" s="216"/>
      <c r="K24" s="217"/>
      <c r="L24" s="215"/>
      <c r="M24" s="215"/>
      <c r="N24" s="215"/>
      <c r="O24" s="218">
        <f t="shared" si="2"/>
        <v>11850</v>
      </c>
      <c r="P24" s="32">
        <f>O24/H1</f>
        <v>9.2236561483257304</v>
      </c>
      <c r="Q24" s="42"/>
    </row>
    <row r="25" spans="1:17" ht="15" customHeight="1" x14ac:dyDescent="0.2">
      <c r="A25" s="21" t="s">
        <v>323</v>
      </c>
      <c r="B25" s="10">
        <f t="shared" si="1"/>
        <v>42540</v>
      </c>
      <c r="C25" s="9">
        <v>20</v>
      </c>
      <c r="D25" s="9">
        <v>490</v>
      </c>
      <c r="E25" s="207" t="s">
        <v>377</v>
      </c>
      <c r="F25" s="215"/>
      <c r="G25" s="215"/>
      <c r="H25" s="215">
        <v>9400</v>
      </c>
      <c r="I25" s="215"/>
      <c r="J25" s="216"/>
      <c r="K25" s="217"/>
      <c r="L25" s="215">
        <v>850</v>
      </c>
      <c r="M25" s="215"/>
      <c r="N25" s="215"/>
      <c r="O25" s="218">
        <f t="shared" si="2"/>
        <v>10250</v>
      </c>
      <c r="P25" s="32">
        <f>O25/H1</f>
        <v>7.978267976399894</v>
      </c>
      <c r="Q25" s="42"/>
    </row>
    <row r="26" spans="1:17" ht="15" customHeight="1" x14ac:dyDescent="0.2">
      <c r="A26" s="21" t="s">
        <v>317</v>
      </c>
      <c r="B26" s="10">
        <f t="shared" si="1"/>
        <v>42541</v>
      </c>
      <c r="C26" s="9">
        <v>21</v>
      </c>
      <c r="D26" s="9">
        <v>491</v>
      </c>
      <c r="E26" s="207" t="s">
        <v>377</v>
      </c>
      <c r="F26" s="215"/>
      <c r="G26" s="215">
        <f>65.45*H1</f>
        <v>84086.233000000007</v>
      </c>
      <c r="H26" s="215">
        <v>6800</v>
      </c>
      <c r="I26" s="215">
        <v>26000</v>
      </c>
      <c r="J26" s="216"/>
      <c r="K26" s="217"/>
      <c r="L26" s="215"/>
      <c r="M26" s="215"/>
      <c r="N26" s="215"/>
      <c r="O26" s="218">
        <f t="shared" si="2"/>
        <v>116886.23300000001</v>
      </c>
      <c r="P26" s="32">
        <f>O26/H1</f>
        <v>90.980457524479661</v>
      </c>
      <c r="Q26" s="42"/>
    </row>
    <row r="27" spans="1:17" ht="15" customHeight="1" x14ac:dyDescent="0.2">
      <c r="A27" s="21" t="s">
        <v>318</v>
      </c>
      <c r="B27" s="10">
        <f t="shared" si="1"/>
        <v>42542</v>
      </c>
      <c r="C27" s="9">
        <v>22</v>
      </c>
      <c r="D27" s="9">
        <v>492</v>
      </c>
      <c r="E27" s="207" t="s">
        <v>365</v>
      </c>
      <c r="F27" s="215"/>
      <c r="G27" s="215"/>
      <c r="H27" s="215">
        <v>7500</v>
      </c>
      <c r="I27" s="215"/>
      <c r="J27" s="216">
        <v>20300</v>
      </c>
      <c r="K27" s="217"/>
      <c r="L27" s="215"/>
      <c r="M27" s="215"/>
      <c r="N27" s="215"/>
      <c r="O27" s="218">
        <f t="shared" si="2"/>
        <v>27800</v>
      </c>
      <c r="P27" s="32">
        <f>O27/H1</f>
        <v>21.638619487211422</v>
      </c>
      <c r="Q27" s="42"/>
    </row>
    <row r="28" spans="1:17" ht="15" customHeight="1" x14ac:dyDescent="0.2">
      <c r="A28" s="21" t="s">
        <v>319</v>
      </c>
      <c r="B28" s="10">
        <f t="shared" si="1"/>
        <v>42543</v>
      </c>
      <c r="C28" s="9">
        <v>23</v>
      </c>
      <c r="D28" s="9">
        <v>493</v>
      </c>
      <c r="E28" s="207" t="s">
        <v>365</v>
      </c>
      <c r="F28" s="215"/>
      <c r="G28" s="215"/>
      <c r="H28" s="215">
        <v>8300</v>
      </c>
      <c r="I28" s="215"/>
      <c r="J28" s="216"/>
      <c r="K28" s="217"/>
      <c r="L28" s="215"/>
      <c r="M28" s="215">
        <v>1700</v>
      </c>
      <c r="N28" s="215"/>
      <c r="O28" s="218">
        <f t="shared" ref="O28:O31" si="3">SUM(F28:N28)</f>
        <v>10000</v>
      </c>
      <c r="P28" s="32">
        <f>O28/H1</f>
        <v>7.7836760745364817</v>
      </c>
      <c r="Q28" s="42"/>
    </row>
    <row r="29" spans="1:17" ht="15" customHeight="1" x14ac:dyDescent="0.2">
      <c r="A29" s="21" t="s">
        <v>320</v>
      </c>
      <c r="B29" s="10">
        <f t="shared" si="1"/>
        <v>42544</v>
      </c>
      <c r="C29" s="9">
        <v>24</v>
      </c>
      <c r="D29" s="9">
        <v>494</v>
      </c>
      <c r="E29" s="207" t="s">
        <v>381</v>
      </c>
      <c r="F29" s="215"/>
      <c r="G29" s="215">
        <f>40*H1</f>
        <v>51389.599999999999</v>
      </c>
      <c r="H29" s="215">
        <v>7000</v>
      </c>
      <c r="I29" s="215">
        <v>22000</v>
      </c>
      <c r="J29" s="216">
        <v>12000</v>
      </c>
      <c r="K29" s="217"/>
      <c r="L29" s="215"/>
      <c r="M29" s="215"/>
      <c r="N29" s="215"/>
      <c r="O29" s="218">
        <f t="shared" si="3"/>
        <v>92389.6</v>
      </c>
      <c r="P29" s="32">
        <f>O29/H1</f>
        <v>71.91307190559958</v>
      </c>
      <c r="Q29" s="42"/>
    </row>
    <row r="30" spans="1:17" ht="15" customHeight="1" x14ac:dyDescent="0.2">
      <c r="A30" s="21" t="s">
        <v>321</v>
      </c>
      <c r="B30" s="10">
        <f t="shared" si="1"/>
        <v>42545</v>
      </c>
      <c r="C30" s="9">
        <v>25</v>
      </c>
      <c r="D30" s="9">
        <v>495</v>
      </c>
      <c r="E30" s="207" t="s">
        <v>382</v>
      </c>
      <c r="F30" s="215"/>
      <c r="G30" s="215">
        <f>21.82*H1</f>
        <v>28033.0268</v>
      </c>
      <c r="H30" s="215">
        <v>22100</v>
      </c>
      <c r="I30" s="215">
        <v>24000</v>
      </c>
      <c r="J30" s="216"/>
      <c r="K30" s="217"/>
      <c r="L30" s="215">
        <v>800</v>
      </c>
      <c r="M30" s="215"/>
      <c r="N30" s="215">
        <v>5000</v>
      </c>
      <c r="O30" s="218">
        <f t="shared" si="3"/>
        <v>79933.026799999992</v>
      </c>
      <c r="P30" s="32">
        <f>O30/H1</f>
        <v>62.217278826844336</v>
      </c>
      <c r="Q30" s="42"/>
    </row>
    <row r="31" spans="1:17" ht="15" customHeight="1" x14ac:dyDescent="0.2">
      <c r="A31" s="21" t="s">
        <v>322</v>
      </c>
      <c r="B31" s="10">
        <f t="shared" si="1"/>
        <v>42546</v>
      </c>
      <c r="C31" s="9">
        <v>26</v>
      </c>
      <c r="D31" s="9">
        <v>496</v>
      </c>
      <c r="E31" s="207" t="s">
        <v>371</v>
      </c>
      <c r="F31" s="215"/>
      <c r="G31" s="215">
        <f>20.91*H1</f>
        <v>26863.913400000001</v>
      </c>
      <c r="H31" s="215">
        <v>11600</v>
      </c>
      <c r="I31" s="215">
        <v>10000</v>
      </c>
      <c r="J31" s="216"/>
      <c r="K31" s="217"/>
      <c r="L31" s="215"/>
      <c r="M31" s="215"/>
      <c r="N31" s="215">
        <v>1.39</v>
      </c>
      <c r="O31" s="218">
        <f t="shared" si="3"/>
        <v>48465.303400000004</v>
      </c>
      <c r="P31" s="32">
        <f>O31/H1</f>
        <v>37.723822251973168</v>
      </c>
      <c r="Q31" s="42"/>
    </row>
    <row r="32" spans="1:17" ht="15" customHeight="1" x14ac:dyDescent="0.2">
      <c r="B32" s="10"/>
      <c r="E32" s="211" t="s">
        <v>26</v>
      </c>
      <c r="F32" s="219">
        <f t="shared" ref="F32:O32" si="4">SUM(F5:F31)</f>
        <v>113879.3536</v>
      </c>
      <c r="G32" s="219">
        <f t="shared" si="4"/>
        <v>573462.05359999998</v>
      </c>
      <c r="H32" s="219">
        <f t="shared" si="4"/>
        <v>248700</v>
      </c>
      <c r="I32" s="219">
        <f t="shared" si="4"/>
        <v>273600</v>
      </c>
      <c r="J32" s="220">
        <f t="shared" si="4"/>
        <v>160300</v>
      </c>
      <c r="K32" s="221">
        <f t="shared" si="4"/>
        <v>43700</v>
      </c>
      <c r="L32" s="219">
        <f t="shared" si="4"/>
        <v>5250</v>
      </c>
      <c r="M32" s="219">
        <f t="shared" si="4"/>
        <v>17300</v>
      </c>
      <c r="N32" s="219">
        <f t="shared" si="4"/>
        <v>21001.39</v>
      </c>
      <c r="O32" s="219">
        <f t="shared" si="4"/>
        <v>1457192.7972000004</v>
      </c>
      <c r="P32" s="20"/>
      <c r="Q32" s="219"/>
    </row>
    <row r="33" spans="2:17" ht="15" customHeight="1" x14ac:dyDescent="0.2">
      <c r="B33" s="4"/>
      <c r="C33" s="4"/>
      <c r="D33" s="4"/>
      <c r="E33" s="25" t="s">
        <v>25</v>
      </c>
      <c r="F33" s="30">
        <f>F32/H1</f>
        <v>88.64</v>
      </c>
      <c r="G33" s="30">
        <f>G32/H1</f>
        <v>446.36428662608773</v>
      </c>
      <c r="H33" s="30">
        <f>H32/H1</f>
        <v>193.58002397372232</v>
      </c>
      <c r="I33" s="30">
        <f>I32/H1</f>
        <v>212.96137739931814</v>
      </c>
      <c r="J33" s="37">
        <f>J32/H1</f>
        <v>124.7723274748198</v>
      </c>
      <c r="K33" s="38">
        <f>K32/H1</f>
        <v>34.014664445724428</v>
      </c>
      <c r="L33" s="30">
        <f>L32/H1</f>
        <v>4.0864299391316532</v>
      </c>
      <c r="M33" s="30">
        <f>M32/H1</f>
        <v>13.465759608948114</v>
      </c>
      <c r="N33" s="30">
        <f>N32/H1</f>
        <v>16.346801687500971</v>
      </c>
      <c r="O33" s="3"/>
      <c r="P33" s="20"/>
      <c r="Q33" s="219"/>
    </row>
    <row r="34" spans="2:17" s="27" customFormat="1" ht="15" customHeight="1" x14ac:dyDescent="0.2">
      <c r="B34" s="21"/>
      <c r="C34" s="21"/>
      <c r="D34" s="21"/>
      <c r="E34" s="28" t="s">
        <v>27</v>
      </c>
      <c r="F34" s="31">
        <f>F33/C31</f>
        <v>3.4092307692307693</v>
      </c>
      <c r="G34" s="31">
        <f>G33/C31</f>
        <v>17.16785717792645</v>
      </c>
      <c r="H34" s="31">
        <f>H33/C31</f>
        <v>7.4453855374508588</v>
      </c>
      <c r="I34" s="31">
        <f>I33/C31</f>
        <v>8.1908222076660824</v>
      </c>
      <c r="J34" s="322">
        <f>(J33+K33)/C31</f>
        <v>6.1071919969440094</v>
      </c>
      <c r="K34" s="323"/>
      <c r="L34" s="31">
        <f>L33/C31</f>
        <v>0.15717038227429436</v>
      </c>
      <c r="M34" s="31">
        <f>M33/C31</f>
        <v>0.51791383111338896</v>
      </c>
      <c r="N34" s="31">
        <f>N33/C31</f>
        <v>0.62872314182696043</v>
      </c>
      <c r="O34" s="3"/>
      <c r="P34" s="23"/>
      <c r="Q34" s="148"/>
    </row>
    <row r="35" spans="2:17" s="27" customFormat="1" ht="15" customHeight="1" x14ac:dyDescent="0.2">
      <c r="B35" s="21"/>
      <c r="C35" s="21"/>
      <c r="D35" s="21"/>
      <c r="E35" s="24" t="s">
        <v>38</v>
      </c>
      <c r="F35" s="41">
        <f>SUM(F33:N33)</f>
        <v>1134.2316711552533</v>
      </c>
      <c r="G35" s="2"/>
      <c r="H35" s="2"/>
      <c r="I35" s="2"/>
      <c r="J35" s="319">
        <f>J33+K33</f>
        <v>158.78699192054424</v>
      </c>
      <c r="K35" s="320"/>
      <c r="L35" s="2"/>
      <c r="M35" s="2"/>
      <c r="N35" s="2"/>
      <c r="O35" s="2"/>
      <c r="P35" s="21"/>
      <c r="Q35" s="21"/>
    </row>
    <row r="36" spans="2:17" s="27" customFormat="1" ht="15" customHeight="1" x14ac:dyDescent="0.2">
      <c r="B36" s="21"/>
      <c r="C36" s="21"/>
      <c r="D36" s="21"/>
      <c r="E36" s="24" t="s">
        <v>39</v>
      </c>
      <c r="F36" s="44">
        <f>F35/C31</f>
        <v>43.62429504443282</v>
      </c>
      <c r="G36" s="29"/>
      <c r="H36" s="196"/>
      <c r="I36" s="193"/>
      <c r="J36" s="2"/>
      <c r="K36" s="2"/>
      <c r="L36" s="2"/>
      <c r="M36" s="2"/>
      <c r="N36" s="2"/>
      <c r="O36" s="2"/>
      <c r="P36" s="21"/>
      <c r="Q36" s="21"/>
    </row>
    <row r="37" spans="2:17" s="27" customFormat="1" ht="15" customHeight="1" x14ac:dyDescent="0.2">
      <c r="B37" s="21"/>
      <c r="C37" s="21"/>
      <c r="D37" s="21"/>
      <c r="E37" s="21"/>
      <c r="F37" s="2"/>
      <c r="G37" s="2"/>
      <c r="H37" s="2"/>
      <c r="I37" s="2"/>
      <c r="J37" s="2"/>
      <c r="K37" s="2"/>
      <c r="L37" s="2"/>
      <c r="M37" s="2"/>
      <c r="N37" s="2"/>
      <c r="O37" s="2"/>
      <c r="P37" s="21"/>
      <c r="Q37" s="21"/>
    </row>
    <row r="38" spans="2:17" s="27" customFormat="1" ht="15" customHeight="1" x14ac:dyDescent="0.2">
      <c r="B38" s="21"/>
      <c r="C38" s="21"/>
      <c r="D38" s="21"/>
      <c r="E38" s="21"/>
      <c r="F38" s="2"/>
      <c r="G38" s="2"/>
      <c r="H38" s="2"/>
      <c r="I38" s="2"/>
      <c r="J38" s="2"/>
      <c r="K38" s="2"/>
      <c r="L38" s="2"/>
      <c r="M38" s="2"/>
      <c r="N38" s="2"/>
      <c r="O38" s="2"/>
      <c r="P38" s="21"/>
      <c r="Q38" s="21"/>
    </row>
    <row r="39" spans="2:17" s="27" customFormat="1" ht="15" customHeight="1" x14ac:dyDescent="0.2">
      <c r="B39" s="21"/>
      <c r="C39" s="21"/>
      <c r="D39" s="21"/>
      <c r="E39" s="21"/>
      <c r="F39" s="2"/>
      <c r="G39" s="2"/>
      <c r="H39" s="2"/>
      <c r="I39" s="2"/>
      <c r="J39" s="2"/>
      <c r="K39" s="2"/>
      <c r="L39" s="2"/>
      <c r="M39" s="2"/>
      <c r="N39" s="2"/>
      <c r="O39" s="2"/>
      <c r="P39" s="21"/>
      <c r="Q39" s="21"/>
    </row>
    <row r="40" spans="2:17" s="27" customFormat="1" ht="15" customHeight="1" x14ac:dyDescent="0.2">
      <c r="B40" s="21"/>
      <c r="C40" s="21"/>
      <c r="D40" s="21"/>
      <c r="E40" s="21"/>
      <c r="F40" s="2"/>
      <c r="G40" s="2"/>
      <c r="H40" s="2"/>
      <c r="I40" s="2"/>
      <c r="J40" s="2"/>
      <c r="K40" s="2"/>
      <c r="L40" s="2"/>
      <c r="M40" s="2"/>
      <c r="N40" s="2"/>
      <c r="O40" s="2"/>
      <c r="P40" s="21"/>
      <c r="Q40" s="21"/>
    </row>
    <row r="41" spans="2:17" s="27" customFormat="1" ht="15" customHeight="1" x14ac:dyDescent="0.2">
      <c r="B41" s="21"/>
      <c r="C41" s="21"/>
      <c r="D41" s="21"/>
      <c r="E41" s="21"/>
      <c r="F41" s="2"/>
      <c r="G41" s="2"/>
      <c r="H41" s="2"/>
      <c r="I41" s="2"/>
      <c r="J41" s="2"/>
      <c r="K41" s="2"/>
      <c r="L41" s="2"/>
      <c r="M41" s="2"/>
      <c r="N41" s="2"/>
      <c r="O41" s="2"/>
      <c r="P41" s="21"/>
      <c r="Q41" s="21"/>
    </row>
    <row r="42" spans="2:17" s="27" customFormat="1" ht="15" customHeight="1" x14ac:dyDescent="0.2">
      <c r="B42" s="21"/>
      <c r="C42" s="21"/>
      <c r="D42" s="21"/>
      <c r="E42" s="21"/>
      <c r="F42" s="2"/>
      <c r="G42" s="2"/>
      <c r="H42" s="2"/>
      <c r="I42" s="2"/>
      <c r="J42" s="2"/>
      <c r="K42" s="2"/>
      <c r="L42" s="2"/>
      <c r="M42" s="2"/>
      <c r="N42" s="2"/>
      <c r="O42" s="2"/>
      <c r="P42" s="21"/>
      <c r="Q42" s="21"/>
    </row>
    <row r="43" spans="2:17" s="27" customFormat="1" ht="15" customHeight="1" x14ac:dyDescent="0.2">
      <c r="B43" s="21"/>
      <c r="C43" s="21"/>
      <c r="D43" s="21"/>
      <c r="E43" s="21"/>
      <c r="F43" s="2"/>
      <c r="G43" s="2"/>
      <c r="H43" s="2"/>
      <c r="I43" s="2"/>
      <c r="J43" s="2"/>
      <c r="K43" s="2"/>
      <c r="L43" s="2"/>
      <c r="M43" s="2"/>
      <c r="N43" s="2"/>
      <c r="O43" s="2"/>
      <c r="P43" s="21"/>
      <c r="Q43" s="21"/>
    </row>
    <row r="44" spans="2:17" s="27" customFormat="1" ht="15" customHeight="1" x14ac:dyDescent="0.2">
      <c r="B44" s="21"/>
      <c r="C44" s="21"/>
      <c r="D44" s="21"/>
      <c r="E44" s="21"/>
      <c r="F44" s="2"/>
      <c r="G44" s="2"/>
      <c r="H44" s="2"/>
      <c r="I44" s="2"/>
      <c r="J44" s="2"/>
      <c r="K44" s="2"/>
      <c r="L44" s="2"/>
      <c r="M44" s="2"/>
      <c r="N44" s="2"/>
      <c r="O44" s="2"/>
      <c r="P44" s="21"/>
      <c r="Q44" s="21"/>
    </row>
    <row r="45" spans="2:17" s="27" customFormat="1" ht="15" customHeight="1" x14ac:dyDescent="0.2">
      <c r="B45" s="21"/>
      <c r="C45" s="21"/>
      <c r="D45" s="21"/>
      <c r="E45" s="21"/>
      <c r="F45" s="2"/>
      <c r="G45" s="2"/>
      <c r="H45" s="2"/>
      <c r="I45" s="2"/>
      <c r="J45" s="2"/>
      <c r="K45" s="2"/>
      <c r="L45" s="2"/>
      <c r="M45" s="2"/>
      <c r="N45" s="2"/>
      <c r="O45" s="2"/>
      <c r="P45" s="21"/>
      <c r="Q45" s="21"/>
    </row>
    <row r="46" spans="2:17" s="27" customFormat="1" ht="15" customHeight="1" x14ac:dyDescent="0.2">
      <c r="B46" s="21"/>
      <c r="C46" s="21"/>
      <c r="D46" s="21"/>
      <c r="E46" s="21"/>
      <c r="F46" s="2"/>
      <c r="G46" s="2"/>
      <c r="H46" s="2"/>
      <c r="I46" s="2"/>
      <c r="J46" s="2"/>
      <c r="K46" s="2"/>
      <c r="L46" s="2"/>
      <c r="M46" s="2"/>
      <c r="N46" s="2"/>
      <c r="O46" s="2"/>
      <c r="P46" s="21"/>
      <c r="Q46" s="21"/>
    </row>
    <row r="47" spans="2:17" s="27" customFormat="1" ht="15" customHeight="1" x14ac:dyDescent="0.2">
      <c r="B47" s="21"/>
      <c r="C47" s="21"/>
      <c r="D47" s="21"/>
      <c r="E47" s="21"/>
      <c r="F47" s="2"/>
      <c r="G47" s="2"/>
      <c r="H47" s="2"/>
      <c r="I47" s="2"/>
      <c r="J47" s="2"/>
      <c r="K47" s="2"/>
      <c r="L47" s="2"/>
      <c r="M47" s="2"/>
      <c r="N47" s="2"/>
      <c r="O47" s="2"/>
      <c r="P47" s="21"/>
      <c r="Q47" s="21"/>
    </row>
    <row r="48" spans="2:17" s="27" customFormat="1" ht="15" customHeight="1" x14ac:dyDescent="0.2">
      <c r="B48" s="21"/>
      <c r="C48" s="21"/>
      <c r="D48" s="21"/>
      <c r="E48" s="21"/>
      <c r="F48" s="2"/>
      <c r="G48" s="2"/>
      <c r="H48" s="2"/>
      <c r="I48" s="2"/>
      <c r="J48" s="2"/>
      <c r="K48" s="2"/>
      <c r="L48" s="2"/>
      <c r="M48" s="2"/>
      <c r="N48" s="2"/>
      <c r="O48" s="2"/>
      <c r="P48" s="21"/>
      <c r="Q48" s="21"/>
    </row>
    <row r="49" spans="2:17" s="27" customFormat="1" ht="15" customHeight="1" x14ac:dyDescent="0.2">
      <c r="B49" s="21"/>
      <c r="C49" s="21"/>
      <c r="D49" s="21"/>
      <c r="E49" s="21"/>
      <c r="F49" s="2"/>
      <c r="G49" s="2"/>
      <c r="H49" s="2"/>
      <c r="I49" s="2"/>
      <c r="J49" s="2"/>
      <c r="K49" s="2"/>
      <c r="L49" s="2"/>
      <c r="M49" s="2"/>
      <c r="N49" s="2"/>
      <c r="O49" s="2"/>
      <c r="P49" s="21"/>
      <c r="Q49" s="21"/>
    </row>
    <row r="50" spans="2:17" ht="15" customHeight="1" x14ac:dyDescent="0.2"/>
    <row r="51" spans="2:17" ht="15" customHeight="1" x14ac:dyDescent="0.2"/>
    <row r="52" spans="2:17" ht="15" customHeight="1" x14ac:dyDescent="0.2"/>
    <row r="53" spans="2:17" ht="15" customHeight="1" x14ac:dyDescent="0.2"/>
    <row r="54" spans="2:17" ht="15" customHeight="1" x14ac:dyDescent="0.2"/>
    <row r="55" spans="2:17" ht="15" customHeight="1" x14ac:dyDescent="0.2"/>
    <row r="56" spans="2:17" ht="15" customHeight="1" x14ac:dyDescent="0.2"/>
    <row r="57" spans="2:17" ht="15" customHeight="1" x14ac:dyDescent="0.2"/>
    <row r="58" spans="2:17" ht="15" customHeight="1" x14ac:dyDescent="0.2"/>
    <row r="59" spans="2:17" ht="15" customHeight="1" x14ac:dyDescent="0.2"/>
    <row r="60" spans="2:17" ht="15" customHeight="1" x14ac:dyDescent="0.2"/>
    <row r="61" spans="2:17" ht="15" customHeight="1" x14ac:dyDescent="0.2"/>
    <row r="62" spans="2:17" ht="15" customHeight="1" x14ac:dyDescent="0.2"/>
    <row r="63" spans="2:17" ht="15" customHeight="1" x14ac:dyDescent="0.2"/>
    <row r="64" spans="2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</sheetData>
  <sheetProtection insertColumns="0" insertRows="0" deleteColumns="0" deleteRows="0"/>
  <mergeCells count="11">
    <mergeCell ref="P3:P4"/>
    <mergeCell ref="Q3:Q4"/>
    <mergeCell ref="J34:K34"/>
    <mergeCell ref="J35:K35"/>
    <mergeCell ref="B1:C1"/>
    <mergeCell ref="C3:C4"/>
    <mergeCell ref="E3:E4"/>
    <mergeCell ref="J3:K3"/>
    <mergeCell ref="O3:O4"/>
    <mergeCell ref="A3:B4"/>
    <mergeCell ref="D3:D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F35 P28" formula="1"/>
    <ignoredError sqref="B6:B27 B28:B31 G9 G14 F5 G18 G26 G29:G30 G21 G31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96"/>
  <sheetViews>
    <sheetView topLeftCell="L1"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276</v>
      </c>
      <c r="F1" s="13" t="s">
        <v>9</v>
      </c>
      <c r="G1" s="13" t="s">
        <v>10</v>
      </c>
      <c r="H1" s="280">
        <v>1.1000000000000001</v>
      </c>
      <c r="I1" s="14" t="s">
        <v>386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322</v>
      </c>
      <c r="B5" s="8">
        <v>42546</v>
      </c>
      <c r="C5" s="9"/>
      <c r="D5" s="9">
        <v>496</v>
      </c>
      <c r="E5" s="222" t="s">
        <v>287</v>
      </c>
      <c r="F5" s="272">
        <v>60</v>
      </c>
      <c r="G5" s="272"/>
      <c r="H5" s="272">
        <v>5</v>
      </c>
      <c r="I5" s="272">
        <v>10</v>
      </c>
      <c r="J5" s="273"/>
      <c r="K5" s="274"/>
      <c r="L5" s="272"/>
      <c r="M5" s="272"/>
      <c r="N5" s="272">
        <v>5</v>
      </c>
      <c r="O5" s="275">
        <f t="shared" ref="O5:O13" si="0">SUM(F5:N5)</f>
        <v>80</v>
      </c>
      <c r="P5" s="32">
        <f>O5/H1</f>
        <v>72.72727272727272</v>
      </c>
      <c r="Q5" s="42"/>
    </row>
    <row r="6" spans="1:17" ht="15" customHeight="1" x14ac:dyDescent="0.2">
      <c r="A6" s="21" t="s">
        <v>323</v>
      </c>
      <c r="B6" s="10">
        <f>B5+1</f>
        <v>42547</v>
      </c>
      <c r="C6" s="9">
        <v>1</v>
      </c>
      <c r="D6" s="9">
        <v>497</v>
      </c>
      <c r="E6" s="222" t="s">
        <v>287</v>
      </c>
      <c r="F6" s="272"/>
      <c r="G6" s="272"/>
      <c r="H6" s="272">
        <v>7.3</v>
      </c>
      <c r="I6" s="272"/>
      <c r="J6" s="273">
        <v>2</v>
      </c>
      <c r="K6" s="274"/>
      <c r="L6" s="272">
        <v>1</v>
      </c>
      <c r="M6" s="272"/>
      <c r="N6" s="272"/>
      <c r="O6" s="275">
        <f t="shared" si="0"/>
        <v>10.3</v>
      </c>
      <c r="P6" s="32">
        <f>O6/H1</f>
        <v>9.3636363636363633</v>
      </c>
      <c r="Q6" s="42"/>
    </row>
    <row r="7" spans="1:17" ht="15" customHeight="1" x14ac:dyDescent="0.2">
      <c r="A7" s="21" t="s">
        <v>317</v>
      </c>
      <c r="B7" s="10">
        <f t="shared" ref="B7:B31" si="1">B6+1</f>
        <v>42548</v>
      </c>
      <c r="C7" s="9">
        <v>2</v>
      </c>
      <c r="D7" s="9">
        <v>498</v>
      </c>
      <c r="E7" s="222" t="s">
        <v>287</v>
      </c>
      <c r="F7" s="272"/>
      <c r="G7" s="272"/>
      <c r="H7" s="272">
        <v>8.08</v>
      </c>
      <c r="I7" s="272">
        <v>20</v>
      </c>
      <c r="J7" s="273">
        <v>12</v>
      </c>
      <c r="K7" s="274"/>
      <c r="L7" s="272"/>
      <c r="M7" s="272"/>
      <c r="N7" s="272"/>
      <c r="O7" s="275">
        <f t="shared" si="0"/>
        <v>40.08</v>
      </c>
      <c r="P7" s="32">
        <f>O7/H1</f>
        <v>36.43636363636363</v>
      </c>
    </row>
    <row r="8" spans="1:17" ht="15" customHeight="1" x14ac:dyDescent="0.2">
      <c r="A8" s="21" t="s">
        <v>318</v>
      </c>
      <c r="B8" s="10">
        <f t="shared" si="1"/>
        <v>42549</v>
      </c>
      <c r="C8" s="9">
        <v>3</v>
      </c>
      <c r="D8" s="9">
        <v>499</v>
      </c>
      <c r="E8" s="222" t="s">
        <v>287</v>
      </c>
      <c r="F8" s="272"/>
      <c r="G8" s="272"/>
      <c r="H8" s="272">
        <v>14.7</v>
      </c>
      <c r="I8" s="272"/>
      <c r="J8" s="273">
        <v>12</v>
      </c>
      <c r="K8" s="274"/>
      <c r="L8" s="272"/>
      <c r="M8" s="272">
        <v>3</v>
      </c>
      <c r="N8" s="272"/>
      <c r="O8" s="275">
        <f t="shared" si="0"/>
        <v>29.7</v>
      </c>
      <c r="P8" s="32">
        <f>O8/H1</f>
        <v>26.999999999999996</v>
      </c>
    </row>
    <row r="9" spans="1:17" ht="15" customHeight="1" x14ac:dyDescent="0.2">
      <c r="A9" s="21" t="s">
        <v>319</v>
      </c>
      <c r="B9" s="10">
        <f t="shared" si="1"/>
        <v>42550</v>
      </c>
      <c r="C9" s="9">
        <v>4</v>
      </c>
      <c r="D9" s="269">
        <v>500</v>
      </c>
      <c r="E9" s="222" t="s">
        <v>287</v>
      </c>
      <c r="F9" s="272"/>
      <c r="G9" s="272"/>
      <c r="H9" s="272">
        <v>16</v>
      </c>
      <c r="I9" s="272"/>
      <c r="J9" s="273">
        <v>13</v>
      </c>
      <c r="K9" s="274"/>
      <c r="L9" s="272"/>
      <c r="M9" s="272"/>
      <c r="N9" s="272"/>
      <c r="O9" s="275">
        <f t="shared" si="0"/>
        <v>29</v>
      </c>
      <c r="P9" s="32">
        <f>O9/H1</f>
        <v>26.36363636363636</v>
      </c>
    </row>
    <row r="10" spans="1:17" ht="15" customHeight="1" x14ac:dyDescent="0.2">
      <c r="A10" s="21" t="s">
        <v>320</v>
      </c>
      <c r="B10" s="10">
        <f t="shared" si="1"/>
        <v>42551</v>
      </c>
      <c r="C10" s="9">
        <v>5</v>
      </c>
      <c r="D10" s="9">
        <v>501</v>
      </c>
      <c r="E10" s="222" t="s">
        <v>287</v>
      </c>
      <c r="F10" s="272"/>
      <c r="G10" s="272"/>
      <c r="H10" s="272">
        <v>10.72</v>
      </c>
      <c r="I10" s="272"/>
      <c r="J10" s="273"/>
      <c r="K10" s="274"/>
      <c r="L10" s="272">
        <v>9.1999999999999993</v>
      </c>
      <c r="M10" s="272"/>
      <c r="N10" s="272">
        <v>3</v>
      </c>
      <c r="O10" s="275">
        <f t="shared" si="0"/>
        <v>22.92</v>
      </c>
      <c r="P10" s="32">
        <f>O10/H1</f>
        <v>20.836363636363636</v>
      </c>
      <c r="Q10" s="42"/>
    </row>
    <row r="11" spans="1:17" ht="15" customHeight="1" x14ac:dyDescent="0.2">
      <c r="A11" s="21" t="s">
        <v>321</v>
      </c>
      <c r="B11" s="10">
        <f t="shared" si="1"/>
        <v>42552</v>
      </c>
      <c r="C11" s="9">
        <v>6</v>
      </c>
      <c r="D11" s="9">
        <v>502</v>
      </c>
      <c r="E11" s="222" t="s">
        <v>468</v>
      </c>
      <c r="F11" s="272"/>
      <c r="G11" s="272">
        <v>85</v>
      </c>
      <c r="H11" s="272">
        <v>13.1</v>
      </c>
      <c r="I11" s="272">
        <v>19</v>
      </c>
      <c r="J11" s="273"/>
      <c r="K11" s="274"/>
      <c r="L11" s="272"/>
      <c r="M11" s="272"/>
      <c r="N11" s="272"/>
      <c r="O11" s="275">
        <f t="shared" si="0"/>
        <v>117.1</v>
      </c>
      <c r="P11" s="32">
        <f>O11/H1</f>
        <v>106.45454545454544</v>
      </c>
    </row>
    <row r="12" spans="1:17" ht="15" customHeight="1" x14ac:dyDescent="0.2">
      <c r="A12" s="21" t="s">
        <v>322</v>
      </c>
      <c r="B12" s="10">
        <f t="shared" si="1"/>
        <v>42553</v>
      </c>
      <c r="C12" s="9">
        <v>7</v>
      </c>
      <c r="D12" s="9">
        <v>503</v>
      </c>
      <c r="E12" s="222" t="s">
        <v>469</v>
      </c>
      <c r="F12" s="272"/>
      <c r="G12" s="272"/>
      <c r="H12" s="272">
        <v>19.5</v>
      </c>
      <c r="I12" s="272"/>
      <c r="J12" s="273"/>
      <c r="K12" s="274"/>
      <c r="L12" s="272"/>
      <c r="M12" s="272"/>
      <c r="N12" s="272"/>
      <c r="O12" s="275">
        <f t="shared" si="0"/>
        <v>19.5</v>
      </c>
      <c r="P12" s="32">
        <f>O12/H1</f>
        <v>17.727272727272727</v>
      </c>
      <c r="Q12" s="42"/>
    </row>
    <row r="13" spans="1:17" ht="15" customHeight="1" x14ac:dyDescent="0.2">
      <c r="A13" s="21" t="s">
        <v>323</v>
      </c>
      <c r="B13" s="10">
        <f t="shared" si="1"/>
        <v>42554</v>
      </c>
      <c r="C13" s="9">
        <v>8</v>
      </c>
      <c r="D13" s="9">
        <v>504</v>
      </c>
      <c r="E13" s="222" t="s">
        <v>469</v>
      </c>
      <c r="F13" s="272"/>
      <c r="G13" s="272"/>
      <c r="H13" s="272">
        <v>12.7</v>
      </c>
      <c r="I13" s="272">
        <v>4</v>
      </c>
      <c r="J13" s="273"/>
      <c r="K13" s="274"/>
      <c r="L13" s="272">
        <v>4.95</v>
      </c>
      <c r="M13" s="272"/>
      <c r="N13" s="272"/>
      <c r="O13" s="275">
        <f t="shared" si="0"/>
        <v>21.65</v>
      </c>
      <c r="P13" s="32">
        <f>O13/H1</f>
        <v>19.68181818181818</v>
      </c>
      <c r="Q13" s="42"/>
    </row>
    <row r="14" spans="1:17" ht="15" customHeight="1" x14ac:dyDescent="0.2">
      <c r="A14" s="21" t="s">
        <v>317</v>
      </c>
      <c r="B14" s="10">
        <f t="shared" si="1"/>
        <v>42555</v>
      </c>
      <c r="C14" s="9">
        <v>9</v>
      </c>
      <c r="D14" s="9">
        <v>505</v>
      </c>
      <c r="E14" s="222" t="s">
        <v>469</v>
      </c>
      <c r="F14" s="272"/>
      <c r="G14" s="272"/>
      <c r="H14" s="272">
        <v>4.25</v>
      </c>
      <c r="I14" s="272"/>
      <c r="J14" s="273"/>
      <c r="K14" s="274"/>
      <c r="L14" s="272"/>
      <c r="M14" s="272">
        <v>2.5</v>
      </c>
      <c r="N14" s="272"/>
      <c r="O14" s="275">
        <f t="shared" ref="O14:O31" si="2">SUM(F14:N14)</f>
        <v>6.75</v>
      </c>
      <c r="P14" s="32">
        <f>O14/H1</f>
        <v>6.1363636363636358</v>
      </c>
      <c r="Q14" s="42"/>
    </row>
    <row r="15" spans="1:17" ht="15" customHeight="1" x14ac:dyDescent="0.2">
      <c r="A15" s="21" t="s">
        <v>318</v>
      </c>
      <c r="B15" s="10">
        <f t="shared" si="1"/>
        <v>42556</v>
      </c>
      <c r="C15" s="9">
        <v>10</v>
      </c>
      <c r="D15" s="9">
        <v>506</v>
      </c>
      <c r="E15" s="222" t="s">
        <v>469</v>
      </c>
      <c r="F15" s="272"/>
      <c r="G15" s="272"/>
      <c r="H15" s="272">
        <v>16.5</v>
      </c>
      <c r="I15" s="272"/>
      <c r="J15" s="273"/>
      <c r="K15" s="274"/>
      <c r="L15" s="272">
        <v>0.85</v>
      </c>
      <c r="M15" s="272"/>
      <c r="N15" s="272"/>
      <c r="O15" s="275">
        <f t="shared" si="2"/>
        <v>17.350000000000001</v>
      </c>
      <c r="P15" s="32">
        <f>O15/H1</f>
        <v>15.772727272727273</v>
      </c>
      <c r="Q15" s="42"/>
    </row>
    <row r="16" spans="1:17" ht="15" customHeight="1" x14ac:dyDescent="0.2">
      <c r="A16" s="21" t="s">
        <v>319</v>
      </c>
      <c r="B16" s="10">
        <f t="shared" si="1"/>
        <v>42557</v>
      </c>
      <c r="C16" s="9">
        <v>11</v>
      </c>
      <c r="D16" s="9">
        <v>507</v>
      </c>
      <c r="E16" s="222" t="s">
        <v>470</v>
      </c>
      <c r="F16" s="272"/>
      <c r="G16" s="272">
        <v>50</v>
      </c>
      <c r="H16" s="272">
        <v>8.875</v>
      </c>
      <c r="I16" s="272">
        <v>30</v>
      </c>
      <c r="J16" s="273"/>
      <c r="K16" s="274"/>
      <c r="L16" s="272"/>
      <c r="M16" s="272"/>
      <c r="N16" s="272"/>
      <c r="O16" s="275">
        <f t="shared" si="2"/>
        <v>88.875</v>
      </c>
      <c r="P16" s="32">
        <f>O16/H1</f>
        <v>80.795454545454533</v>
      </c>
      <c r="Q16" s="42"/>
    </row>
    <row r="17" spans="1:17" ht="15" customHeight="1" x14ac:dyDescent="0.2">
      <c r="A17" s="21" t="s">
        <v>320</v>
      </c>
      <c r="B17" s="10">
        <f t="shared" si="1"/>
        <v>42558</v>
      </c>
      <c r="C17" s="9">
        <v>12</v>
      </c>
      <c r="D17" s="9">
        <v>508</v>
      </c>
      <c r="E17" s="222" t="s">
        <v>378</v>
      </c>
      <c r="F17" s="272"/>
      <c r="G17" s="272"/>
      <c r="H17" s="272">
        <v>11.7</v>
      </c>
      <c r="I17" s="272"/>
      <c r="J17" s="273"/>
      <c r="K17" s="274"/>
      <c r="L17" s="272">
        <v>1</v>
      </c>
      <c r="M17" s="272"/>
      <c r="N17" s="272"/>
      <c r="O17" s="275">
        <f t="shared" si="2"/>
        <v>12.7</v>
      </c>
      <c r="P17" s="32">
        <f>O17/H1</f>
        <v>11.545454545454543</v>
      </c>
      <c r="Q17" s="42"/>
    </row>
    <row r="18" spans="1:17" ht="15" customHeight="1" x14ac:dyDescent="0.2">
      <c r="A18" s="21" t="s">
        <v>321</v>
      </c>
      <c r="B18" s="10">
        <f t="shared" si="1"/>
        <v>42559</v>
      </c>
      <c r="C18" s="9">
        <v>13</v>
      </c>
      <c r="D18" s="9">
        <v>509</v>
      </c>
      <c r="E18" s="222" t="s">
        <v>378</v>
      </c>
      <c r="F18" s="272"/>
      <c r="G18" s="272"/>
      <c r="H18" s="272">
        <v>12.63</v>
      </c>
      <c r="I18" s="272">
        <v>11.5</v>
      </c>
      <c r="J18" s="273">
        <v>20.5</v>
      </c>
      <c r="K18" s="274"/>
      <c r="L18" s="272"/>
      <c r="M18" s="272">
        <v>3</v>
      </c>
      <c r="N18" s="272"/>
      <c r="O18" s="275">
        <f t="shared" si="2"/>
        <v>47.63</v>
      </c>
      <c r="P18" s="32">
        <f>O18/H1</f>
        <v>43.3</v>
      </c>
      <c r="Q18" s="42"/>
    </row>
    <row r="19" spans="1:17" ht="15" customHeight="1" x14ac:dyDescent="0.2">
      <c r="A19" s="21" t="s">
        <v>322</v>
      </c>
      <c r="B19" s="10">
        <f t="shared" si="1"/>
        <v>42560</v>
      </c>
      <c r="C19" s="9">
        <v>14</v>
      </c>
      <c r="D19" s="9">
        <v>510</v>
      </c>
      <c r="E19" s="222" t="s">
        <v>378</v>
      </c>
      <c r="F19" s="272"/>
      <c r="G19" s="272"/>
      <c r="H19" s="272">
        <v>11.43</v>
      </c>
      <c r="I19" s="272"/>
      <c r="J19" s="273"/>
      <c r="K19" s="274"/>
      <c r="L19" s="272"/>
      <c r="M19" s="272"/>
      <c r="N19" s="272"/>
      <c r="O19" s="275">
        <f t="shared" si="2"/>
        <v>11.43</v>
      </c>
      <c r="P19" s="32">
        <f>O19/H1</f>
        <v>10.390909090909091</v>
      </c>
      <c r="Q19" s="42"/>
    </row>
    <row r="20" spans="1:17" ht="15" customHeight="1" x14ac:dyDescent="0.2">
      <c r="A20" s="21" t="s">
        <v>323</v>
      </c>
      <c r="B20" s="10">
        <f t="shared" si="1"/>
        <v>42561</v>
      </c>
      <c r="C20" s="9">
        <v>15</v>
      </c>
      <c r="D20" s="9">
        <v>511</v>
      </c>
      <c r="E20" s="222" t="s">
        <v>389</v>
      </c>
      <c r="F20" s="272"/>
      <c r="G20" s="272">
        <v>24</v>
      </c>
      <c r="H20" s="272">
        <v>14.63</v>
      </c>
      <c r="I20" s="272">
        <v>9</v>
      </c>
      <c r="J20" s="273"/>
      <c r="K20" s="274"/>
      <c r="L20" s="272"/>
      <c r="M20" s="272"/>
      <c r="N20" s="272"/>
      <c r="O20" s="275">
        <f t="shared" si="2"/>
        <v>47.63</v>
      </c>
      <c r="P20" s="32">
        <f>O20/H1</f>
        <v>43.3</v>
      </c>
      <c r="Q20" s="42"/>
    </row>
    <row r="21" spans="1:17" ht="15" customHeight="1" x14ac:dyDescent="0.2">
      <c r="A21" s="21" t="s">
        <v>317</v>
      </c>
      <c r="B21" s="10">
        <f t="shared" si="1"/>
        <v>42562</v>
      </c>
      <c r="C21" s="9">
        <v>16</v>
      </c>
      <c r="D21" s="9">
        <v>512</v>
      </c>
      <c r="E21" s="222" t="s">
        <v>388</v>
      </c>
      <c r="F21" s="272"/>
      <c r="G21" s="272"/>
      <c r="H21" s="272">
        <v>17.25</v>
      </c>
      <c r="I21" s="272"/>
      <c r="J21" s="273"/>
      <c r="K21" s="274"/>
      <c r="L21" s="272"/>
      <c r="M21" s="272"/>
      <c r="N21" s="272"/>
      <c r="O21" s="275">
        <f t="shared" si="2"/>
        <v>17.25</v>
      </c>
      <c r="P21" s="32">
        <f>O21/H1</f>
        <v>15.68181818181818</v>
      </c>
      <c r="Q21" s="42"/>
    </row>
    <row r="22" spans="1:17" ht="15" customHeight="1" x14ac:dyDescent="0.2">
      <c r="A22" s="21" t="s">
        <v>318</v>
      </c>
      <c r="B22" s="10">
        <f t="shared" si="1"/>
        <v>42563</v>
      </c>
      <c r="C22" s="9">
        <v>17</v>
      </c>
      <c r="D22" s="9">
        <v>513</v>
      </c>
      <c r="E22" s="222" t="s">
        <v>388</v>
      </c>
      <c r="F22" s="272"/>
      <c r="G22" s="272"/>
      <c r="H22" s="272">
        <v>13.63</v>
      </c>
      <c r="I22" s="272"/>
      <c r="J22" s="273">
        <v>90</v>
      </c>
      <c r="K22" s="274"/>
      <c r="L22" s="272"/>
      <c r="M22" s="272"/>
      <c r="N22" s="272">
        <v>0.5</v>
      </c>
      <c r="O22" s="275">
        <f t="shared" si="2"/>
        <v>104.13</v>
      </c>
      <c r="P22" s="32">
        <f>O22/H1</f>
        <v>94.663636363636357</v>
      </c>
      <c r="Q22" s="42"/>
    </row>
    <row r="23" spans="1:17" ht="15" customHeight="1" x14ac:dyDescent="0.2">
      <c r="A23" s="21" t="s">
        <v>319</v>
      </c>
      <c r="B23" s="10">
        <f t="shared" si="1"/>
        <v>42564</v>
      </c>
      <c r="C23" s="9">
        <v>18</v>
      </c>
      <c r="D23" s="9">
        <v>514</v>
      </c>
      <c r="E23" s="222" t="s">
        <v>388</v>
      </c>
      <c r="F23" s="272"/>
      <c r="G23" s="272"/>
      <c r="H23" s="272">
        <v>16.579999999999998</v>
      </c>
      <c r="I23" s="272"/>
      <c r="J23" s="273"/>
      <c r="K23" s="274"/>
      <c r="L23" s="272"/>
      <c r="M23" s="272"/>
      <c r="N23" s="272"/>
      <c r="O23" s="275">
        <f t="shared" si="2"/>
        <v>16.579999999999998</v>
      </c>
      <c r="P23" s="32">
        <f>O23/H1</f>
        <v>15.072727272727271</v>
      </c>
      <c r="Q23" s="42"/>
    </row>
    <row r="24" spans="1:17" ht="15" customHeight="1" x14ac:dyDescent="0.2">
      <c r="A24" s="21" t="s">
        <v>320</v>
      </c>
      <c r="B24" s="10">
        <f t="shared" si="1"/>
        <v>42565</v>
      </c>
      <c r="C24" s="9">
        <v>19</v>
      </c>
      <c r="D24" s="9">
        <v>515</v>
      </c>
      <c r="E24" s="222" t="s">
        <v>388</v>
      </c>
      <c r="F24" s="272"/>
      <c r="G24" s="272"/>
      <c r="H24" s="272">
        <v>13.65</v>
      </c>
      <c r="I24" s="272">
        <v>40</v>
      </c>
      <c r="J24" s="273"/>
      <c r="K24" s="274"/>
      <c r="L24" s="272">
        <v>3</v>
      </c>
      <c r="M24" s="272">
        <v>2</v>
      </c>
      <c r="N24" s="272"/>
      <c r="O24" s="275">
        <f t="shared" si="2"/>
        <v>58.65</v>
      </c>
      <c r="P24" s="32">
        <f>O24/H1</f>
        <v>53.318181818181813</v>
      </c>
      <c r="Q24" s="42"/>
    </row>
    <row r="25" spans="1:17" ht="15" customHeight="1" x14ac:dyDescent="0.2">
      <c r="A25" s="21" t="s">
        <v>321</v>
      </c>
      <c r="B25" s="10">
        <f t="shared" si="1"/>
        <v>42566</v>
      </c>
      <c r="C25" s="9">
        <v>20</v>
      </c>
      <c r="D25" s="9">
        <v>516</v>
      </c>
      <c r="E25" s="222" t="s">
        <v>388</v>
      </c>
      <c r="F25" s="272"/>
      <c r="G25" s="272"/>
      <c r="H25" s="272">
        <v>25.61</v>
      </c>
      <c r="I25" s="272"/>
      <c r="J25" s="273"/>
      <c r="K25" s="274"/>
      <c r="L25" s="272"/>
      <c r="M25" s="272"/>
      <c r="N25" s="272"/>
      <c r="O25" s="275">
        <f t="shared" si="2"/>
        <v>25.61</v>
      </c>
      <c r="P25" s="32">
        <f>O25/H1</f>
        <v>23.281818181818178</v>
      </c>
      <c r="Q25" s="42"/>
    </row>
    <row r="26" spans="1:17" ht="15" customHeight="1" x14ac:dyDescent="0.2">
      <c r="A26" s="21" t="s">
        <v>322</v>
      </c>
      <c r="B26" s="10">
        <f t="shared" si="1"/>
        <v>42567</v>
      </c>
      <c r="C26" s="9">
        <v>21</v>
      </c>
      <c r="D26" s="9">
        <v>517</v>
      </c>
      <c r="E26" s="222" t="s">
        <v>392</v>
      </c>
      <c r="F26" s="272"/>
      <c r="G26" s="272">
        <v>87</v>
      </c>
      <c r="H26" s="272">
        <v>8</v>
      </c>
      <c r="I26" s="272">
        <v>12</v>
      </c>
      <c r="J26" s="273"/>
      <c r="K26" s="274"/>
      <c r="L26" s="272"/>
      <c r="M26" s="272"/>
      <c r="N26" s="272"/>
      <c r="O26" s="275">
        <f t="shared" si="2"/>
        <v>107</v>
      </c>
      <c r="P26" s="32">
        <f>O26/H1</f>
        <v>97.272727272727266</v>
      </c>
      <c r="Q26" s="42"/>
    </row>
    <row r="27" spans="1:17" ht="15" customHeight="1" x14ac:dyDescent="0.2">
      <c r="A27" s="21" t="s">
        <v>323</v>
      </c>
      <c r="B27" s="10">
        <f t="shared" si="1"/>
        <v>42568</v>
      </c>
      <c r="C27" s="9">
        <v>22</v>
      </c>
      <c r="D27" s="9">
        <v>518</v>
      </c>
      <c r="E27" s="222" t="s">
        <v>393</v>
      </c>
      <c r="F27" s="272"/>
      <c r="G27" s="272"/>
      <c r="H27" s="272">
        <v>10</v>
      </c>
      <c r="I27" s="272">
        <v>14.5</v>
      </c>
      <c r="J27" s="273">
        <v>4</v>
      </c>
      <c r="K27" s="274"/>
      <c r="L27" s="272"/>
      <c r="M27" s="272"/>
      <c r="N27" s="272"/>
      <c r="O27" s="275">
        <f t="shared" si="2"/>
        <v>28.5</v>
      </c>
      <c r="P27" s="32">
        <f>O27/H1</f>
        <v>25.909090909090907</v>
      </c>
      <c r="Q27" s="42"/>
    </row>
    <row r="28" spans="1:17" ht="15" customHeight="1" x14ac:dyDescent="0.2">
      <c r="A28" s="21" t="s">
        <v>317</v>
      </c>
      <c r="B28" s="10">
        <f t="shared" si="1"/>
        <v>42569</v>
      </c>
      <c r="C28" s="9">
        <v>23</v>
      </c>
      <c r="D28" s="9">
        <v>519</v>
      </c>
      <c r="E28" s="222" t="s">
        <v>394</v>
      </c>
      <c r="F28" s="272"/>
      <c r="G28" s="272">
        <v>20</v>
      </c>
      <c r="H28" s="272">
        <v>14.7</v>
      </c>
      <c r="I28" s="272">
        <v>10</v>
      </c>
      <c r="J28" s="273"/>
      <c r="K28" s="274"/>
      <c r="L28" s="272">
        <v>5.52</v>
      </c>
      <c r="M28" s="272"/>
      <c r="N28" s="272"/>
      <c r="O28" s="275">
        <f t="shared" si="2"/>
        <v>50.22</v>
      </c>
      <c r="P28" s="32">
        <f>O28/H1</f>
        <v>45.654545454545449</v>
      </c>
      <c r="Q28" s="42"/>
    </row>
    <row r="29" spans="1:17" ht="15" customHeight="1" x14ac:dyDescent="0.2">
      <c r="A29" s="21" t="s">
        <v>318</v>
      </c>
      <c r="B29" s="10">
        <f t="shared" si="1"/>
        <v>42570</v>
      </c>
      <c r="C29" s="9">
        <v>24</v>
      </c>
      <c r="D29" s="9">
        <v>520</v>
      </c>
      <c r="E29" s="222" t="s">
        <v>380</v>
      </c>
      <c r="F29" s="272"/>
      <c r="G29" s="272"/>
      <c r="H29" s="272">
        <v>10</v>
      </c>
      <c r="I29" s="272">
        <v>10</v>
      </c>
      <c r="J29" s="273">
        <v>18</v>
      </c>
      <c r="K29" s="274"/>
      <c r="L29" s="272"/>
      <c r="M29" s="272">
        <v>2</v>
      </c>
      <c r="N29" s="272"/>
      <c r="O29" s="275">
        <f t="shared" ref="O29:O30" si="3">SUM(F29:N29)</f>
        <v>40</v>
      </c>
      <c r="P29" s="32">
        <f>O29/H1</f>
        <v>36.36363636363636</v>
      </c>
      <c r="Q29" s="42"/>
    </row>
    <row r="30" spans="1:17" ht="15" customHeight="1" x14ac:dyDescent="0.2">
      <c r="A30" s="21" t="s">
        <v>319</v>
      </c>
      <c r="B30" s="10">
        <f t="shared" si="1"/>
        <v>42571</v>
      </c>
      <c r="C30" s="9">
        <v>25</v>
      </c>
      <c r="D30" s="9">
        <v>521</v>
      </c>
      <c r="E30" s="222" t="s">
        <v>380</v>
      </c>
      <c r="F30" s="272"/>
      <c r="G30" s="272"/>
      <c r="H30" s="272">
        <v>12.35</v>
      </c>
      <c r="I30" s="272"/>
      <c r="J30" s="273"/>
      <c r="K30" s="274"/>
      <c r="L30" s="272"/>
      <c r="M30" s="272"/>
      <c r="N30" s="272"/>
      <c r="O30" s="275">
        <f t="shared" si="3"/>
        <v>12.35</v>
      </c>
      <c r="P30" s="32">
        <f>O30/H1</f>
        <v>11.227272727272727</v>
      </c>
      <c r="Q30" s="42"/>
    </row>
    <row r="31" spans="1:17" ht="15" customHeight="1" x14ac:dyDescent="0.2">
      <c r="A31" s="21" t="s">
        <v>320</v>
      </c>
      <c r="B31" s="10">
        <f t="shared" si="1"/>
        <v>42572</v>
      </c>
      <c r="C31" s="9">
        <v>26</v>
      </c>
      <c r="D31" s="9">
        <v>522</v>
      </c>
      <c r="E31" s="222" t="s">
        <v>395</v>
      </c>
      <c r="F31" s="272">
        <v>2</v>
      </c>
      <c r="G31" s="272">
        <v>45</v>
      </c>
      <c r="H31" s="272"/>
      <c r="I31" s="272">
        <v>28</v>
      </c>
      <c r="J31" s="273"/>
      <c r="K31" s="274"/>
      <c r="L31" s="272"/>
      <c r="M31" s="272"/>
      <c r="N31" s="272"/>
      <c r="O31" s="275">
        <f t="shared" si="2"/>
        <v>75</v>
      </c>
      <c r="P31" s="32">
        <f>O31/H1</f>
        <v>68.181818181818173</v>
      </c>
      <c r="Q31" s="42"/>
    </row>
    <row r="32" spans="1:17" ht="15" customHeight="1" x14ac:dyDescent="0.2">
      <c r="B32" s="10"/>
      <c r="E32" s="223" t="s">
        <v>26</v>
      </c>
      <c r="F32" s="276">
        <f t="shared" ref="F32:O32" si="4">SUM(F5:F31)</f>
        <v>62</v>
      </c>
      <c r="G32" s="276">
        <f t="shared" si="4"/>
        <v>311</v>
      </c>
      <c r="H32" s="276">
        <f t="shared" si="4"/>
        <v>328.88499999999999</v>
      </c>
      <c r="I32" s="276">
        <f t="shared" si="4"/>
        <v>218</v>
      </c>
      <c r="J32" s="277">
        <f t="shared" si="4"/>
        <v>171.5</v>
      </c>
      <c r="K32" s="278">
        <f t="shared" si="4"/>
        <v>0</v>
      </c>
      <c r="L32" s="276">
        <f t="shared" si="4"/>
        <v>25.52</v>
      </c>
      <c r="M32" s="276">
        <f t="shared" si="4"/>
        <v>12.5</v>
      </c>
      <c r="N32" s="276">
        <f t="shared" si="4"/>
        <v>8.5</v>
      </c>
      <c r="O32" s="276">
        <f t="shared" si="4"/>
        <v>1137.905</v>
      </c>
      <c r="P32" s="20"/>
      <c r="Q32" s="193"/>
    </row>
    <row r="33" spans="2:17" ht="15" customHeight="1" x14ac:dyDescent="0.2">
      <c r="B33" s="4"/>
      <c r="C33" s="4"/>
      <c r="D33" s="4"/>
      <c r="E33" s="25" t="s">
        <v>25</v>
      </c>
      <c r="F33" s="30">
        <f>F32/H1</f>
        <v>56.36363636363636</v>
      </c>
      <c r="G33" s="30">
        <f>G32/H1</f>
        <v>282.72727272727269</v>
      </c>
      <c r="H33" s="30">
        <f>H32/H1</f>
        <v>298.98636363636359</v>
      </c>
      <c r="I33" s="30">
        <f>I32/H1</f>
        <v>198.18181818181816</v>
      </c>
      <c r="J33" s="37">
        <f>J32/H1</f>
        <v>155.90909090909091</v>
      </c>
      <c r="K33" s="38">
        <f>K32/H1</f>
        <v>0</v>
      </c>
      <c r="L33" s="30">
        <f>L32/H1</f>
        <v>23.2</v>
      </c>
      <c r="M33" s="30">
        <f>M32/H1</f>
        <v>11.363636363636363</v>
      </c>
      <c r="N33" s="30">
        <f>N32/H1</f>
        <v>7.7272727272727266</v>
      </c>
      <c r="O33" s="3"/>
      <c r="P33" s="20"/>
      <c r="Q33" s="193"/>
    </row>
    <row r="34" spans="2:17" s="27" customFormat="1" ht="15" customHeight="1" x14ac:dyDescent="0.2">
      <c r="B34" s="21"/>
      <c r="C34" s="21"/>
      <c r="D34" s="21"/>
      <c r="E34" s="28" t="s">
        <v>27</v>
      </c>
      <c r="F34" s="31">
        <f>F33/C31</f>
        <v>2.1678321678321675</v>
      </c>
      <c r="G34" s="31">
        <f>G33/C31</f>
        <v>10.874125874125873</v>
      </c>
      <c r="H34" s="31">
        <f>H33/C31</f>
        <v>11.499475524475523</v>
      </c>
      <c r="I34" s="31">
        <f>I33/C31</f>
        <v>7.6223776223776216</v>
      </c>
      <c r="J34" s="322">
        <f>(J33+K33)/C31</f>
        <v>5.9965034965034967</v>
      </c>
      <c r="K34" s="323"/>
      <c r="L34" s="31">
        <f>L33/C31</f>
        <v>0.89230769230769225</v>
      </c>
      <c r="M34" s="31">
        <f>M33/C31</f>
        <v>0.43706293706293703</v>
      </c>
      <c r="N34" s="31">
        <f>N33/C31</f>
        <v>0.29720279720279719</v>
      </c>
      <c r="O34" s="3"/>
      <c r="P34" s="23"/>
      <c r="Q34" s="148"/>
    </row>
    <row r="35" spans="2:17" s="27" customFormat="1" ht="15" customHeight="1" x14ac:dyDescent="0.2">
      <c r="B35" s="21"/>
      <c r="C35" s="21"/>
      <c r="D35" s="21"/>
      <c r="E35" s="24" t="s">
        <v>38</v>
      </c>
      <c r="F35" s="41">
        <f>SUM(F33:N33)</f>
        <v>1034.4590909090907</v>
      </c>
      <c r="G35" s="2"/>
      <c r="H35" s="2"/>
      <c r="I35" s="2"/>
      <c r="J35" s="319">
        <f>J33+K33</f>
        <v>155.90909090909091</v>
      </c>
      <c r="K35" s="320"/>
      <c r="L35" s="2"/>
      <c r="M35" s="2"/>
      <c r="N35" s="2"/>
      <c r="O35" s="2"/>
      <c r="P35" s="21"/>
      <c r="Q35" s="21"/>
    </row>
    <row r="36" spans="2:17" s="27" customFormat="1" ht="15" customHeight="1" x14ac:dyDescent="0.2">
      <c r="B36" s="21"/>
      <c r="C36" s="21"/>
      <c r="D36" s="21"/>
      <c r="E36" s="24" t="s">
        <v>39</v>
      </c>
      <c r="F36" s="44">
        <f>F35/C31</f>
        <v>39.786888111888103</v>
      </c>
      <c r="G36" s="29"/>
      <c r="H36" s="196"/>
      <c r="I36" s="193"/>
      <c r="J36" s="2"/>
      <c r="K36" s="2"/>
      <c r="L36" s="2"/>
      <c r="M36" s="2"/>
      <c r="N36" s="2"/>
      <c r="O36" s="2"/>
      <c r="P36" s="21"/>
      <c r="Q36" s="21"/>
    </row>
    <row r="37" spans="2:17" s="27" customFormat="1" ht="15" customHeight="1" x14ac:dyDescent="0.2">
      <c r="B37" s="21"/>
      <c r="C37" s="21"/>
      <c r="D37" s="21"/>
      <c r="E37" s="21"/>
      <c r="F37" s="2"/>
      <c r="G37" s="2"/>
      <c r="H37" s="2"/>
      <c r="I37" s="2"/>
      <c r="J37" s="2"/>
      <c r="K37" s="2"/>
      <c r="L37" s="2"/>
      <c r="M37" s="2"/>
      <c r="N37" s="2"/>
      <c r="O37" s="2"/>
      <c r="P37" s="21"/>
      <c r="Q37" s="21"/>
    </row>
    <row r="38" spans="2:17" s="27" customFormat="1" ht="15" customHeight="1" x14ac:dyDescent="0.2">
      <c r="B38" s="21"/>
      <c r="C38" s="21"/>
      <c r="D38" s="21"/>
      <c r="E38" s="21"/>
      <c r="F38" s="2"/>
      <c r="G38" s="2"/>
      <c r="H38" s="2"/>
      <c r="I38" s="2"/>
      <c r="J38" s="2"/>
      <c r="K38" s="2"/>
      <c r="L38" s="2"/>
      <c r="M38" s="2"/>
      <c r="N38" s="2"/>
      <c r="O38" s="2"/>
      <c r="P38" s="21"/>
      <c r="Q38" s="21"/>
    </row>
    <row r="39" spans="2:17" s="27" customFormat="1" ht="15" customHeight="1" x14ac:dyDescent="0.2">
      <c r="B39" s="21"/>
      <c r="C39" s="21"/>
      <c r="D39" s="21"/>
      <c r="E39" s="21"/>
      <c r="F39" s="2"/>
      <c r="G39" s="2"/>
      <c r="H39" s="2"/>
      <c r="I39" s="2"/>
      <c r="J39" s="2"/>
      <c r="K39" s="2"/>
      <c r="L39" s="2"/>
      <c r="M39" s="2"/>
      <c r="N39" s="2"/>
      <c r="O39" s="2"/>
      <c r="P39" s="21"/>
      <c r="Q39" s="21"/>
    </row>
    <row r="40" spans="2:17" s="27" customFormat="1" ht="15" customHeight="1" x14ac:dyDescent="0.2">
      <c r="B40" s="21"/>
      <c r="C40" s="21"/>
      <c r="D40" s="21"/>
      <c r="E40" s="21"/>
      <c r="F40" s="2"/>
      <c r="G40" s="2"/>
      <c r="H40" s="2"/>
      <c r="I40" s="2"/>
      <c r="J40" s="2"/>
      <c r="K40" s="2"/>
      <c r="L40" s="2"/>
      <c r="M40" s="2"/>
      <c r="N40" s="2"/>
      <c r="O40" s="2"/>
      <c r="P40" s="21"/>
      <c r="Q40" s="21"/>
    </row>
    <row r="41" spans="2:17" s="27" customFormat="1" ht="15" customHeight="1" x14ac:dyDescent="0.2">
      <c r="B41" s="21"/>
      <c r="C41" s="21"/>
      <c r="D41" s="21"/>
      <c r="E41" s="21"/>
      <c r="F41" s="2"/>
      <c r="G41" s="2"/>
      <c r="H41" s="2"/>
      <c r="I41" s="2"/>
      <c r="J41" s="2"/>
      <c r="K41" s="2"/>
      <c r="L41" s="2"/>
      <c r="M41" s="2"/>
      <c r="N41" s="2"/>
      <c r="O41" s="2"/>
      <c r="P41" s="21"/>
      <c r="Q41" s="21"/>
    </row>
    <row r="42" spans="2:17" s="27" customFormat="1" ht="15" customHeight="1" x14ac:dyDescent="0.2">
      <c r="B42" s="21"/>
      <c r="C42" s="21"/>
      <c r="D42" s="21"/>
      <c r="E42" s="21"/>
      <c r="F42" s="2"/>
      <c r="G42" s="2"/>
      <c r="H42" s="2"/>
      <c r="I42" s="2"/>
      <c r="J42" s="2"/>
      <c r="K42" s="2"/>
      <c r="L42" s="2"/>
      <c r="M42" s="2"/>
      <c r="N42" s="2"/>
      <c r="O42" s="2"/>
      <c r="P42" s="21"/>
      <c r="Q42" s="21"/>
    </row>
    <row r="43" spans="2:17" s="27" customFormat="1" ht="15" customHeight="1" x14ac:dyDescent="0.2">
      <c r="B43" s="21"/>
      <c r="C43" s="21"/>
      <c r="D43" s="21"/>
      <c r="E43" s="21"/>
      <c r="F43" s="2"/>
      <c r="G43" s="2"/>
      <c r="H43" s="2"/>
      <c r="I43" s="2"/>
      <c r="J43" s="2"/>
      <c r="K43" s="2"/>
      <c r="L43" s="2"/>
      <c r="M43" s="2"/>
      <c r="N43" s="2"/>
      <c r="O43" s="2"/>
      <c r="P43" s="21"/>
      <c r="Q43" s="21"/>
    </row>
    <row r="44" spans="2:17" s="27" customFormat="1" ht="15" customHeight="1" x14ac:dyDescent="0.2">
      <c r="B44" s="21"/>
      <c r="C44" s="21"/>
      <c r="D44" s="21"/>
      <c r="E44" s="21"/>
      <c r="F44" s="2"/>
      <c r="G44" s="2"/>
      <c r="H44" s="2"/>
      <c r="I44" s="2"/>
      <c r="J44" s="2"/>
      <c r="K44" s="2"/>
      <c r="L44" s="2"/>
      <c r="M44" s="2"/>
      <c r="N44" s="2"/>
      <c r="O44" s="2"/>
      <c r="P44" s="21"/>
      <c r="Q44" s="21"/>
    </row>
    <row r="45" spans="2:17" s="27" customFormat="1" ht="15" customHeight="1" x14ac:dyDescent="0.2">
      <c r="B45" s="21"/>
      <c r="C45" s="21"/>
      <c r="D45" s="21"/>
      <c r="E45" s="21"/>
      <c r="F45" s="2"/>
      <c r="G45" s="2"/>
      <c r="H45" s="2"/>
      <c r="I45" s="2"/>
      <c r="J45" s="2"/>
      <c r="K45" s="2"/>
      <c r="L45" s="2"/>
      <c r="M45" s="2"/>
      <c r="N45" s="2"/>
      <c r="O45" s="2"/>
      <c r="P45" s="21"/>
      <c r="Q45" s="21"/>
    </row>
    <row r="46" spans="2:17" s="27" customFormat="1" ht="15" customHeight="1" x14ac:dyDescent="0.2">
      <c r="B46" s="21"/>
      <c r="C46" s="21"/>
      <c r="D46" s="21"/>
      <c r="E46" s="21"/>
      <c r="F46" s="2"/>
      <c r="G46" s="2"/>
      <c r="H46" s="2"/>
      <c r="I46" s="2"/>
      <c r="J46" s="2"/>
      <c r="K46" s="2"/>
      <c r="L46" s="2"/>
      <c r="M46" s="2"/>
      <c r="N46" s="2"/>
      <c r="O46" s="2"/>
      <c r="P46" s="21"/>
      <c r="Q46" s="21"/>
    </row>
    <row r="47" spans="2:17" s="27" customFormat="1" ht="15" customHeight="1" x14ac:dyDescent="0.2">
      <c r="B47" s="21"/>
      <c r="C47" s="21"/>
      <c r="D47" s="21"/>
      <c r="E47" s="21"/>
      <c r="F47" s="2"/>
      <c r="G47" s="2"/>
      <c r="H47" s="2"/>
      <c r="I47" s="2"/>
      <c r="J47" s="2"/>
      <c r="K47" s="2"/>
      <c r="L47" s="2"/>
      <c r="M47" s="2"/>
      <c r="N47" s="2"/>
      <c r="O47" s="2"/>
      <c r="P47" s="21"/>
      <c r="Q47" s="21"/>
    </row>
    <row r="48" spans="2:17" s="27" customFormat="1" ht="15" customHeight="1" x14ac:dyDescent="0.2">
      <c r="B48" s="21"/>
      <c r="C48" s="21"/>
      <c r="D48" s="21"/>
      <c r="E48" s="21"/>
      <c r="F48" s="2"/>
      <c r="G48" s="2"/>
      <c r="H48" s="2"/>
      <c r="I48" s="2"/>
      <c r="J48" s="2"/>
      <c r="K48" s="2"/>
      <c r="L48" s="2"/>
      <c r="M48" s="2"/>
      <c r="N48" s="2"/>
      <c r="O48" s="2"/>
      <c r="P48" s="21"/>
      <c r="Q48" s="21"/>
    </row>
    <row r="49" spans="2:17" s="27" customFormat="1" ht="15" customHeight="1" x14ac:dyDescent="0.2">
      <c r="B49" s="21"/>
      <c r="C49" s="21"/>
      <c r="D49" s="21"/>
      <c r="E49" s="21"/>
      <c r="F49" s="2"/>
      <c r="G49" s="2"/>
      <c r="H49" s="2"/>
      <c r="I49" s="2"/>
      <c r="J49" s="2"/>
      <c r="K49" s="2"/>
      <c r="L49" s="2"/>
      <c r="M49" s="2"/>
      <c r="N49" s="2"/>
      <c r="O49" s="2"/>
      <c r="P49" s="21"/>
      <c r="Q49" s="21"/>
    </row>
    <row r="50" spans="2:17" ht="15" customHeight="1" x14ac:dyDescent="0.2"/>
    <row r="51" spans="2:17" ht="15" customHeight="1" x14ac:dyDescent="0.2"/>
    <row r="52" spans="2:17" ht="15" customHeight="1" x14ac:dyDescent="0.2"/>
    <row r="53" spans="2:17" ht="15" customHeight="1" x14ac:dyDescent="0.2"/>
    <row r="54" spans="2:17" ht="15" customHeight="1" x14ac:dyDescent="0.2"/>
    <row r="55" spans="2:17" ht="15" customHeight="1" x14ac:dyDescent="0.2"/>
    <row r="56" spans="2:17" ht="15" customHeight="1" x14ac:dyDescent="0.2"/>
    <row r="57" spans="2:17" ht="15" customHeight="1" x14ac:dyDescent="0.2"/>
    <row r="58" spans="2:17" ht="15" customHeight="1" x14ac:dyDescent="0.2"/>
    <row r="59" spans="2:17" ht="15" customHeight="1" x14ac:dyDescent="0.2"/>
    <row r="60" spans="2:17" ht="15" customHeight="1" x14ac:dyDescent="0.2"/>
    <row r="61" spans="2:17" ht="15" customHeight="1" x14ac:dyDescent="0.2"/>
    <row r="62" spans="2:17" ht="15" customHeight="1" x14ac:dyDescent="0.2"/>
    <row r="63" spans="2:17" ht="15" customHeight="1" x14ac:dyDescent="0.2"/>
    <row r="64" spans="2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</sheetData>
  <sheetProtection insertColumns="0" insertRows="0" deleteColumns="0" deleteRows="0"/>
  <mergeCells count="11">
    <mergeCell ref="P3:P4"/>
    <mergeCell ref="Q3:Q4"/>
    <mergeCell ref="J34:K34"/>
    <mergeCell ref="J35:K35"/>
    <mergeCell ref="B1:C1"/>
    <mergeCell ref="C3:C4"/>
    <mergeCell ref="E3:E4"/>
    <mergeCell ref="J3:K3"/>
    <mergeCell ref="O3:O4"/>
    <mergeCell ref="A3:B4"/>
    <mergeCell ref="D3:D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6:B28 B29:B31" unlockedFormula="1"/>
    <ignoredError sqref="P29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91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7" width="10.83203125" style="2" customWidth="1"/>
    <col min="8" max="8" width="12" style="2" bestFit="1" customWidth="1"/>
    <col min="9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277</v>
      </c>
      <c r="F1" s="13" t="s">
        <v>9</v>
      </c>
      <c r="G1" s="13" t="s">
        <v>10</v>
      </c>
      <c r="H1" s="224">
        <v>8632.18</v>
      </c>
      <c r="I1" s="14" t="s">
        <v>255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320</v>
      </c>
      <c r="B5" s="8">
        <v>42572</v>
      </c>
      <c r="C5" s="9"/>
      <c r="D5" s="9">
        <v>522</v>
      </c>
      <c r="E5" s="222" t="s">
        <v>395</v>
      </c>
      <c r="F5" s="225">
        <f>66.06*H1</f>
        <v>570241.81080000009</v>
      </c>
      <c r="G5" s="225"/>
      <c r="H5" s="225">
        <v>63000</v>
      </c>
      <c r="I5" s="225"/>
      <c r="J5" s="226"/>
      <c r="K5" s="227"/>
      <c r="L5" s="225"/>
      <c r="M5" s="225"/>
      <c r="N5" s="225">
        <v>100</v>
      </c>
      <c r="O5" s="228">
        <f t="shared" ref="O5:O13" si="0">SUM(F5:N5)</f>
        <v>633341.81080000009</v>
      </c>
      <c r="P5" s="32">
        <f>O5/H1</f>
        <v>73.369856838017753</v>
      </c>
      <c r="Q5" s="42"/>
    </row>
    <row r="6" spans="1:17" ht="15" customHeight="1" x14ac:dyDescent="0.2">
      <c r="A6" s="21" t="s">
        <v>321</v>
      </c>
      <c r="B6" s="10">
        <f>B5+1</f>
        <v>42573</v>
      </c>
      <c r="C6" s="9">
        <v>1</v>
      </c>
      <c r="D6" s="9">
        <v>523</v>
      </c>
      <c r="E6" s="222" t="s">
        <v>396</v>
      </c>
      <c r="F6" s="225"/>
      <c r="G6" s="225"/>
      <c r="H6" s="225">
        <v>118000</v>
      </c>
      <c r="I6" s="225"/>
      <c r="J6" s="226">
        <v>70000</v>
      </c>
      <c r="K6" s="227"/>
      <c r="L6" s="225"/>
      <c r="M6" s="225"/>
      <c r="N6" s="225"/>
      <c r="O6" s="228">
        <f t="shared" si="0"/>
        <v>188000</v>
      </c>
      <c r="P6" s="32">
        <f>O6/H1</f>
        <v>21.77897124480722</v>
      </c>
      <c r="Q6" s="42"/>
    </row>
    <row r="7" spans="1:17" ht="15" customHeight="1" x14ac:dyDescent="0.2">
      <c r="A7" s="21" t="s">
        <v>322</v>
      </c>
      <c r="B7" s="10">
        <f t="shared" ref="B7:B26" si="1">B6+1</f>
        <v>42574</v>
      </c>
      <c r="C7" s="9">
        <v>2</v>
      </c>
      <c r="D7" s="9">
        <v>524</v>
      </c>
      <c r="E7" s="222" t="s">
        <v>396</v>
      </c>
      <c r="F7" s="225"/>
      <c r="G7" s="225"/>
      <c r="H7" s="225">
        <v>118000</v>
      </c>
      <c r="I7" s="225"/>
      <c r="J7" s="226"/>
      <c r="K7" s="227"/>
      <c r="L7" s="225"/>
      <c r="M7" s="225"/>
      <c r="N7" s="225"/>
      <c r="O7" s="228">
        <f t="shared" si="0"/>
        <v>118000</v>
      </c>
      <c r="P7" s="32">
        <f>O7/H1</f>
        <v>13.669779823868362</v>
      </c>
    </row>
    <row r="8" spans="1:17" ht="15" customHeight="1" x14ac:dyDescent="0.2">
      <c r="A8" s="21" t="s">
        <v>323</v>
      </c>
      <c r="B8" s="10">
        <f t="shared" si="1"/>
        <v>42575</v>
      </c>
      <c r="C8" s="9">
        <v>3</v>
      </c>
      <c r="D8" s="9">
        <v>525</v>
      </c>
      <c r="E8" s="222" t="s">
        <v>397</v>
      </c>
      <c r="F8" s="225"/>
      <c r="G8" s="225">
        <f>27.52*H1</f>
        <v>237557.59359999999</v>
      </c>
      <c r="H8" s="225">
        <v>92000</v>
      </c>
      <c r="I8" s="225">
        <v>360000</v>
      </c>
      <c r="J8" s="226"/>
      <c r="K8" s="227"/>
      <c r="L8" s="225">
        <v>4000</v>
      </c>
      <c r="M8" s="225"/>
      <c r="N8" s="225"/>
      <c r="O8" s="228">
        <f t="shared" si="0"/>
        <v>693557.59360000002</v>
      </c>
      <c r="P8" s="32">
        <f>O8/H1</f>
        <v>80.345589827830281</v>
      </c>
      <c r="Q8" s="42"/>
    </row>
    <row r="9" spans="1:17" ht="15" customHeight="1" x14ac:dyDescent="0.2">
      <c r="A9" s="21" t="s">
        <v>317</v>
      </c>
      <c r="B9" s="10">
        <f t="shared" si="1"/>
        <v>42576</v>
      </c>
      <c r="C9" s="9">
        <v>4</v>
      </c>
      <c r="D9" s="9">
        <v>526</v>
      </c>
      <c r="E9" s="222" t="s">
        <v>383</v>
      </c>
      <c r="F9" s="225"/>
      <c r="G9" s="225"/>
      <c r="H9" s="225">
        <v>103000</v>
      </c>
      <c r="I9" s="225">
        <v>30000</v>
      </c>
      <c r="J9" s="226"/>
      <c r="K9" s="227"/>
      <c r="L9" s="225"/>
      <c r="M9" s="225"/>
      <c r="N9" s="225"/>
      <c r="O9" s="228">
        <f t="shared" si="0"/>
        <v>133000</v>
      </c>
      <c r="P9" s="32">
        <f>O9/H1</f>
        <v>15.407463699783831</v>
      </c>
      <c r="Q9" s="42"/>
    </row>
    <row r="10" spans="1:17" ht="15" customHeight="1" x14ac:dyDescent="0.2">
      <c r="A10" s="21" t="s">
        <v>318</v>
      </c>
      <c r="B10" s="10">
        <f t="shared" si="1"/>
        <v>42577</v>
      </c>
      <c r="C10" s="9">
        <v>5</v>
      </c>
      <c r="D10" s="9">
        <v>527</v>
      </c>
      <c r="E10" s="222" t="s">
        <v>383</v>
      </c>
      <c r="F10" s="225"/>
      <c r="G10" s="225"/>
      <c r="H10" s="225">
        <v>75000</v>
      </c>
      <c r="I10" s="225"/>
      <c r="J10" s="226">
        <v>20000</v>
      </c>
      <c r="K10" s="227"/>
      <c r="L10" s="225"/>
      <c r="M10" s="225"/>
      <c r="N10" s="225">
        <v>20000</v>
      </c>
      <c r="O10" s="228">
        <f t="shared" si="0"/>
        <v>115000</v>
      </c>
      <c r="P10" s="32">
        <f>O10/H1</f>
        <v>13.322243048685268</v>
      </c>
      <c r="Q10" s="42"/>
    </row>
    <row r="11" spans="1:17" ht="15" customHeight="1" x14ac:dyDescent="0.2">
      <c r="A11" s="21" t="s">
        <v>319</v>
      </c>
      <c r="B11" s="10">
        <f t="shared" si="1"/>
        <v>42578</v>
      </c>
      <c r="C11" s="9">
        <v>6</v>
      </c>
      <c r="D11" s="9">
        <v>528</v>
      </c>
      <c r="E11" s="222" t="s">
        <v>383</v>
      </c>
      <c r="F11" s="225"/>
      <c r="G11" s="225"/>
      <c r="H11" s="225">
        <v>92000</v>
      </c>
      <c r="I11" s="225">
        <v>24000</v>
      </c>
      <c r="J11" s="226">
        <v>10000</v>
      </c>
      <c r="K11" s="227"/>
      <c r="L11" s="225"/>
      <c r="M11" s="225">
        <v>20000</v>
      </c>
      <c r="N11" s="225">
        <v>40000</v>
      </c>
      <c r="O11" s="228">
        <f t="shared" si="0"/>
        <v>186000</v>
      </c>
      <c r="P11" s="32">
        <f>O11/H1</f>
        <v>21.547280061351824</v>
      </c>
    </row>
    <row r="12" spans="1:17" ht="15" customHeight="1" x14ac:dyDescent="0.2">
      <c r="A12" s="21" t="s">
        <v>320</v>
      </c>
      <c r="B12" s="10">
        <f t="shared" si="1"/>
        <v>42579</v>
      </c>
      <c r="C12" s="9">
        <v>7</v>
      </c>
      <c r="D12" s="9">
        <v>529</v>
      </c>
      <c r="E12" s="222" t="s">
        <v>383</v>
      </c>
      <c r="F12" s="225"/>
      <c r="G12" s="225"/>
      <c r="H12" s="225">
        <v>79000</v>
      </c>
      <c r="I12" s="225"/>
      <c r="J12" s="226">
        <v>16000</v>
      </c>
      <c r="K12" s="227"/>
      <c r="L12" s="225">
        <v>10000</v>
      </c>
      <c r="M12" s="225"/>
      <c r="N12" s="225">
        <v>10000</v>
      </c>
      <c r="O12" s="228">
        <f t="shared" si="0"/>
        <v>115000</v>
      </c>
      <c r="P12" s="32">
        <f>O12/H1</f>
        <v>13.322243048685268</v>
      </c>
      <c r="Q12" s="42"/>
    </row>
    <row r="13" spans="1:17" ht="15" customHeight="1" x14ac:dyDescent="0.2">
      <c r="A13" s="21" t="s">
        <v>321</v>
      </c>
      <c r="B13" s="10">
        <f t="shared" si="1"/>
        <v>42580</v>
      </c>
      <c r="C13" s="9">
        <v>8</v>
      </c>
      <c r="D13" s="9">
        <v>530</v>
      </c>
      <c r="E13" s="222" t="s">
        <v>390</v>
      </c>
      <c r="F13" s="225"/>
      <c r="G13" s="225">
        <f>53.21*H1</f>
        <v>459318.2978</v>
      </c>
      <c r="H13" s="225">
        <v>94000</v>
      </c>
      <c r="I13" s="225">
        <v>80000</v>
      </c>
      <c r="J13" s="226"/>
      <c r="K13" s="227"/>
      <c r="L13" s="225"/>
      <c r="M13" s="225"/>
      <c r="N13" s="225"/>
      <c r="O13" s="228">
        <f t="shared" si="0"/>
        <v>633318.29780000006</v>
      </c>
      <c r="P13" s="32">
        <f>O13/H1</f>
        <v>73.367132960619458</v>
      </c>
      <c r="Q13" s="42"/>
    </row>
    <row r="14" spans="1:17" ht="15" customHeight="1" x14ac:dyDescent="0.2">
      <c r="A14" s="21" t="s">
        <v>322</v>
      </c>
      <c r="B14" s="10">
        <f t="shared" si="1"/>
        <v>42581</v>
      </c>
      <c r="C14" s="9">
        <v>9</v>
      </c>
      <c r="D14" s="9">
        <v>531</v>
      </c>
      <c r="E14" s="222" t="s">
        <v>384</v>
      </c>
      <c r="F14" s="225"/>
      <c r="G14" s="225"/>
      <c r="H14" s="225">
        <v>113000</v>
      </c>
      <c r="I14" s="225">
        <v>12000</v>
      </c>
      <c r="J14" s="226">
        <v>50000</v>
      </c>
      <c r="K14" s="227"/>
      <c r="L14" s="225">
        <v>2000</v>
      </c>
      <c r="M14" s="225"/>
      <c r="N14" s="225"/>
      <c r="O14" s="228">
        <f t="shared" ref="O14:O26" si="2">SUM(F14:N14)</f>
        <v>177000</v>
      </c>
      <c r="P14" s="32">
        <f>O14/H1</f>
        <v>20.504669735802544</v>
      </c>
      <c r="Q14" s="42"/>
    </row>
    <row r="15" spans="1:17" ht="15" customHeight="1" x14ac:dyDescent="0.2">
      <c r="A15" s="21" t="s">
        <v>323</v>
      </c>
      <c r="B15" s="10">
        <f t="shared" si="1"/>
        <v>42582</v>
      </c>
      <c r="C15" s="9">
        <v>10</v>
      </c>
      <c r="D15" s="9">
        <v>532</v>
      </c>
      <c r="E15" s="222" t="s">
        <v>384</v>
      </c>
      <c r="F15" s="225"/>
      <c r="G15" s="225"/>
      <c r="H15" s="225">
        <v>82000</v>
      </c>
      <c r="I15" s="225">
        <v>95000</v>
      </c>
      <c r="J15" s="226">
        <v>50000</v>
      </c>
      <c r="K15" s="227"/>
      <c r="L15" s="225"/>
      <c r="M15" s="225">
        <v>20000</v>
      </c>
      <c r="N15" s="225"/>
      <c r="O15" s="228">
        <f t="shared" si="2"/>
        <v>247000</v>
      </c>
      <c r="P15" s="32">
        <f>O15/H1</f>
        <v>28.6138611567414</v>
      </c>
      <c r="Q15" s="42"/>
    </row>
    <row r="16" spans="1:17" ht="15" customHeight="1" x14ac:dyDescent="0.2">
      <c r="A16" s="21" t="s">
        <v>317</v>
      </c>
      <c r="B16" s="10">
        <f t="shared" si="1"/>
        <v>42583</v>
      </c>
      <c r="C16" s="9">
        <v>11</v>
      </c>
      <c r="D16" s="9">
        <v>533</v>
      </c>
      <c r="E16" s="222" t="s">
        <v>384</v>
      </c>
      <c r="F16" s="225"/>
      <c r="G16" s="225"/>
      <c r="H16" s="225">
        <v>123000</v>
      </c>
      <c r="I16" s="225"/>
      <c r="J16" s="226"/>
      <c r="K16" s="227"/>
      <c r="L16" s="225"/>
      <c r="M16" s="225"/>
      <c r="N16" s="225">
        <v>45000</v>
      </c>
      <c r="O16" s="228">
        <f t="shared" si="2"/>
        <v>168000</v>
      </c>
      <c r="P16" s="32">
        <f>O16/H1</f>
        <v>19.462059410253261</v>
      </c>
      <c r="Q16" s="42"/>
    </row>
    <row r="17" spans="1:17" ht="15" customHeight="1" x14ac:dyDescent="0.2">
      <c r="A17" s="21" t="s">
        <v>318</v>
      </c>
      <c r="B17" s="10">
        <f t="shared" si="1"/>
        <v>42584</v>
      </c>
      <c r="C17" s="9">
        <v>12</v>
      </c>
      <c r="D17" s="9">
        <v>534</v>
      </c>
      <c r="E17" s="222" t="s">
        <v>391</v>
      </c>
      <c r="F17" s="225"/>
      <c r="G17" s="225">
        <v>460000</v>
      </c>
      <c r="H17" s="225">
        <v>81000</v>
      </c>
      <c r="I17" s="225">
        <v>220000</v>
      </c>
      <c r="J17" s="226"/>
      <c r="K17" s="227"/>
      <c r="L17" s="225">
        <v>18000</v>
      </c>
      <c r="M17" s="225"/>
      <c r="N17" s="225"/>
      <c r="O17" s="228">
        <f t="shared" si="2"/>
        <v>779000</v>
      </c>
      <c r="P17" s="32">
        <f>O17/H1</f>
        <v>90.243715955876723</v>
      </c>
      <c r="Q17" s="42"/>
    </row>
    <row r="18" spans="1:17" ht="15" customHeight="1" x14ac:dyDescent="0.2">
      <c r="A18" s="21" t="s">
        <v>319</v>
      </c>
      <c r="B18" s="10">
        <f t="shared" si="1"/>
        <v>42585</v>
      </c>
      <c r="C18" s="9">
        <v>13</v>
      </c>
      <c r="D18" s="9">
        <v>535</v>
      </c>
      <c r="E18" s="222" t="s">
        <v>385</v>
      </c>
      <c r="F18" s="225"/>
      <c r="G18" s="225"/>
      <c r="H18" s="225">
        <v>82000</v>
      </c>
      <c r="I18" s="225"/>
      <c r="J18" s="226">
        <v>100000</v>
      </c>
      <c r="K18" s="227"/>
      <c r="L18" s="225"/>
      <c r="M18" s="225"/>
      <c r="N18" s="225"/>
      <c r="O18" s="228">
        <f t="shared" si="2"/>
        <v>182000</v>
      </c>
      <c r="P18" s="32">
        <f>O18/H1</f>
        <v>21.083897694441031</v>
      </c>
      <c r="Q18" s="42"/>
    </row>
    <row r="19" spans="1:17" ht="15" customHeight="1" x14ac:dyDescent="0.2">
      <c r="A19" s="21" t="s">
        <v>320</v>
      </c>
      <c r="B19" s="10">
        <f t="shared" si="1"/>
        <v>42586</v>
      </c>
      <c r="C19" s="9">
        <v>14</v>
      </c>
      <c r="D19" s="9">
        <v>536</v>
      </c>
      <c r="E19" s="222" t="s">
        <v>385</v>
      </c>
      <c r="F19" s="225"/>
      <c r="G19" s="225"/>
      <c r="H19" s="225">
        <v>77000</v>
      </c>
      <c r="I19" s="225">
        <v>149000</v>
      </c>
      <c r="J19" s="226">
        <v>40000</v>
      </c>
      <c r="K19" s="227"/>
      <c r="L19" s="225">
        <v>70000</v>
      </c>
      <c r="M19" s="225"/>
      <c r="N19" s="225"/>
      <c r="O19" s="228">
        <f t="shared" si="2"/>
        <v>336000</v>
      </c>
      <c r="P19" s="32">
        <f>O19/H1</f>
        <v>38.924118820506521</v>
      </c>
      <c r="Q19" s="42"/>
    </row>
    <row r="20" spans="1:17" ht="15" customHeight="1" x14ac:dyDescent="0.2">
      <c r="A20" s="21" t="s">
        <v>321</v>
      </c>
      <c r="B20" s="10">
        <f t="shared" si="1"/>
        <v>42587</v>
      </c>
      <c r="C20" s="9">
        <v>15</v>
      </c>
      <c r="D20" s="9">
        <v>537</v>
      </c>
      <c r="E20" s="222" t="s">
        <v>385</v>
      </c>
      <c r="F20" s="225"/>
      <c r="G20" s="225"/>
      <c r="H20" s="225">
        <v>74000</v>
      </c>
      <c r="I20" s="225">
        <v>122000</v>
      </c>
      <c r="J20" s="226">
        <v>40000</v>
      </c>
      <c r="K20" s="227"/>
      <c r="L20" s="225"/>
      <c r="M20" s="225"/>
      <c r="N20" s="225"/>
      <c r="O20" s="228">
        <f t="shared" si="2"/>
        <v>236000</v>
      </c>
      <c r="P20" s="32">
        <f>O20/H1</f>
        <v>27.339559647736724</v>
      </c>
      <c r="Q20" s="42"/>
    </row>
    <row r="21" spans="1:17" ht="15" customHeight="1" x14ac:dyDescent="0.2">
      <c r="A21" s="21" t="s">
        <v>322</v>
      </c>
      <c r="B21" s="10">
        <f t="shared" si="1"/>
        <v>42588</v>
      </c>
      <c r="C21" s="9">
        <v>16</v>
      </c>
      <c r="D21" s="9">
        <v>538</v>
      </c>
      <c r="E21" s="222" t="s">
        <v>385</v>
      </c>
      <c r="F21" s="225"/>
      <c r="G21" s="225"/>
      <c r="H21" s="225">
        <v>144500</v>
      </c>
      <c r="I21" s="225"/>
      <c r="J21" s="226">
        <v>50000</v>
      </c>
      <c r="K21" s="227"/>
      <c r="L21" s="225"/>
      <c r="M21" s="225"/>
      <c r="N21" s="225">
        <v>10000</v>
      </c>
      <c r="O21" s="228">
        <f t="shared" si="2"/>
        <v>204500</v>
      </c>
      <c r="P21" s="32">
        <f>O21/H1</f>
        <v>23.690423508314236</v>
      </c>
      <c r="Q21" s="42"/>
    </row>
    <row r="22" spans="1:17" ht="15" customHeight="1" x14ac:dyDescent="0.2">
      <c r="A22" s="21" t="s">
        <v>323</v>
      </c>
      <c r="B22" s="10">
        <f t="shared" si="1"/>
        <v>42589</v>
      </c>
      <c r="C22" s="9">
        <v>17</v>
      </c>
      <c r="D22" s="9">
        <v>539</v>
      </c>
      <c r="E22" s="222" t="s">
        <v>385</v>
      </c>
      <c r="F22" s="225"/>
      <c r="G22" s="225"/>
      <c r="H22" s="225">
        <v>100000</v>
      </c>
      <c r="I22" s="225"/>
      <c r="J22" s="226"/>
      <c r="K22" s="227"/>
      <c r="L22" s="225"/>
      <c r="M22" s="225">
        <v>20000</v>
      </c>
      <c r="N22" s="225"/>
      <c r="O22" s="228">
        <f t="shared" si="2"/>
        <v>120000</v>
      </c>
      <c r="P22" s="32">
        <f>O22/H1</f>
        <v>13.901471007323758</v>
      </c>
      <c r="Q22" s="42"/>
    </row>
    <row r="23" spans="1:17" ht="15" customHeight="1" x14ac:dyDescent="0.2">
      <c r="A23" s="21" t="s">
        <v>317</v>
      </c>
      <c r="B23" s="10">
        <f t="shared" si="1"/>
        <v>42590</v>
      </c>
      <c r="C23" s="9">
        <v>18</v>
      </c>
      <c r="D23" s="9">
        <v>540</v>
      </c>
      <c r="E23" s="222" t="s">
        <v>404</v>
      </c>
      <c r="F23" s="225"/>
      <c r="G23" s="225">
        <v>738000</v>
      </c>
      <c r="H23" s="225">
        <v>104000</v>
      </c>
      <c r="I23" s="225">
        <v>130000</v>
      </c>
      <c r="J23" s="226"/>
      <c r="K23" s="227"/>
      <c r="L23" s="225"/>
      <c r="M23" s="225"/>
      <c r="N23" s="225"/>
      <c r="O23" s="228">
        <f t="shared" si="2"/>
        <v>972000</v>
      </c>
      <c r="P23" s="32">
        <f>O23/H1</f>
        <v>112.60191515932244</v>
      </c>
      <c r="Q23" s="42"/>
    </row>
    <row r="24" spans="1:17" ht="15" customHeight="1" x14ac:dyDescent="0.2">
      <c r="A24" s="21" t="s">
        <v>318</v>
      </c>
      <c r="B24" s="10">
        <f t="shared" si="1"/>
        <v>42591</v>
      </c>
      <c r="C24" s="9">
        <v>19</v>
      </c>
      <c r="D24" s="9">
        <v>541</v>
      </c>
      <c r="E24" s="222" t="s">
        <v>405</v>
      </c>
      <c r="F24" s="225"/>
      <c r="G24" s="225">
        <v>50000</v>
      </c>
      <c r="H24" s="225">
        <v>110000</v>
      </c>
      <c r="I24" s="225">
        <v>300000</v>
      </c>
      <c r="J24" s="226"/>
      <c r="K24" s="227"/>
      <c r="L24" s="225"/>
      <c r="M24" s="225"/>
      <c r="N24" s="225"/>
      <c r="O24" s="228">
        <f t="shared" si="2"/>
        <v>460000</v>
      </c>
      <c r="P24" s="32">
        <f>O24/H1</f>
        <v>53.288972194741071</v>
      </c>
      <c r="Q24" s="42"/>
    </row>
    <row r="25" spans="1:17" ht="15" customHeight="1" x14ac:dyDescent="0.2">
      <c r="A25" s="21" t="s">
        <v>319</v>
      </c>
      <c r="B25" s="10">
        <f t="shared" si="1"/>
        <v>42592</v>
      </c>
      <c r="C25" s="9">
        <v>20</v>
      </c>
      <c r="D25" s="9">
        <v>542</v>
      </c>
      <c r="E25" s="222" t="s">
        <v>398</v>
      </c>
      <c r="F25" s="225"/>
      <c r="G25" s="225"/>
      <c r="H25" s="225">
        <v>207000</v>
      </c>
      <c r="I25" s="225"/>
      <c r="J25" s="226"/>
      <c r="K25" s="227"/>
      <c r="L25" s="225"/>
      <c r="M25" s="225"/>
      <c r="N25" s="225"/>
      <c r="O25" s="228">
        <f t="shared" si="2"/>
        <v>207000</v>
      </c>
      <c r="P25" s="32">
        <f>O25/H1</f>
        <v>23.980037487633481</v>
      </c>
      <c r="Q25" s="42"/>
    </row>
    <row r="26" spans="1:17" ht="15" customHeight="1" x14ac:dyDescent="0.2">
      <c r="A26" s="21" t="s">
        <v>320</v>
      </c>
      <c r="B26" s="10">
        <f t="shared" si="1"/>
        <v>42593</v>
      </c>
      <c r="C26" s="9">
        <v>21</v>
      </c>
      <c r="D26" s="9">
        <v>543</v>
      </c>
      <c r="E26" s="222" t="s">
        <v>399</v>
      </c>
      <c r="F26" s="225"/>
      <c r="G26" s="225">
        <v>140000</v>
      </c>
      <c r="H26" s="225"/>
      <c r="I26" s="225">
        <v>120000</v>
      </c>
      <c r="J26" s="226"/>
      <c r="K26" s="227"/>
      <c r="L26" s="225"/>
      <c r="M26" s="225"/>
      <c r="N26" s="225"/>
      <c r="O26" s="228">
        <f t="shared" si="2"/>
        <v>260000</v>
      </c>
      <c r="P26" s="32">
        <f>O26/H1</f>
        <v>30.119853849201476</v>
      </c>
      <c r="Q26" s="42"/>
    </row>
    <row r="27" spans="1:17" ht="15" customHeight="1" x14ac:dyDescent="0.2">
      <c r="B27" s="10"/>
      <c r="E27" s="223" t="s">
        <v>26</v>
      </c>
      <c r="F27" s="229">
        <f t="shared" ref="F27:O27" si="3">SUM(F5:F26)</f>
        <v>570241.81080000009</v>
      </c>
      <c r="G27" s="229">
        <f t="shared" si="3"/>
        <v>2084875.8914000001</v>
      </c>
      <c r="H27" s="229">
        <f t="shared" si="3"/>
        <v>2131500</v>
      </c>
      <c r="I27" s="229">
        <f t="shared" si="3"/>
        <v>1642000</v>
      </c>
      <c r="J27" s="230">
        <f t="shared" si="3"/>
        <v>446000</v>
      </c>
      <c r="K27" s="231">
        <f t="shared" si="3"/>
        <v>0</v>
      </c>
      <c r="L27" s="229">
        <f t="shared" si="3"/>
        <v>104000</v>
      </c>
      <c r="M27" s="229">
        <f t="shared" si="3"/>
        <v>60000</v>
      </c>
      <c r="N27" s="229">
        <f t="shared" si="3"/>
        <v>125100</v>
      </c>
      <c r="O27" s="229">
        <f t="shared" si="3"/>
        <v>7163717.7022000002</v>
      </c>
      <c r="P27" s="20"/>
      <c r="Q27" s="229"/>
    </row>
    <row r="28" spans="1:17" ht="15" customHeight="1" x14ac:dyDescent="0.2">
      <c r="B28" s="4"/>
      <c r="C28" s="4"/>
      <c r="D28" s="4"/>
      <c r="E28" s="25" t="s">
        <v>25</v>
      </c>
      <c r="F28" s="30">
        <f>F27/H1</f>
        <v>66.06</v>
      </c>
      <c r="G28" s="30">
        <f>G27/H1</f>
        <v>241.52368131804479</v>
      </c>
      <c r="H28" s="30">
        <f>H27/H1</f>
        <v>246.92487876758824</v>
      </c>
      <c r="I28" s="30">
        <f>I27/H1</f>
        <v>190.21846161688009</v>
      </c>
      <c r="J28" s="37">
        <f>J27/H1</f>
        <v>51.667133910553297</v>
      </c>
      <c r="K28" s="38">
        <f>K27/H1</f>
        <v>0</v>
      </c>
      <c r="L28" s="30">
        <f>L27/H1</f>
        <v>12.04794153968059</v>
      </c>
      <c r="M28" s="30">
        <f>M27/H1</f>
        <v>6.9507355036618792</v>
      </c>
      <c r="N28" s="30">
        <f>N27/H1</f>
        <v>14.492283525135017</v>
      </c>
      <c r="O28" s="3"/>
      <c r="P28" s="20"/>
      <c r="Q28" s="229"/>
    </row>
    <row r="29" spans="1:17" s="27" customFormat="1" ht="15" customHeight="1" x14ac:dyDescent="0.2">
      <c r="B29" s="21"/>
      <c r="C29" s="21"/>
      <c r="D29" s="21"/>
      <c r="E29" s="28" t="s">
        <v>27</v>
      </c>
      <c r="F29" s="31">
        <f>F28/C26</f>
        <v>3.1457142857142859</v>
      </c>
      <c r="G29" s="31">
        <f>G28/C26</f>
        <v>11.501127681811656</v>
      </c>
      <c r="H29" s="31">
        <f>H28/C26</f>
        <v>11.758327560361344</v>
      </c>
      <c r="I29" s="31">
        <f>I28/C26</f>
        <v>9.0580219817561947</v>
      </c>
      <c r="J29" s="322">
        <f>(J28+K28)/C26</f>
        <v>2.4603397100263473</v>
      </c>
      <c r="K29" s="323"/>
      <c r="L29" s="31">
        <f>L28/C26</f>
        <v>0.57371150188955189</v>
      </c>
      <c r="M29" s="31">
        <f>M28/C26</f>
        <v>0.33098740493627998</v>
      </c>
      <c r="N29" s="31">
        <f>N28/C26</f>
        <v>0.69010873929214367</v>
      </c>
      <c r="O29" s="3"/>
      <c r="P29" s="23"/>
      <c r="Q29" s="148"/>
    </row>
    <row r="30" spans="1:17" s="27" customFormat="1" ht="15" customHeight="1" x14ac:dyDescent="0.2">
      <c r="B30" s="21"/>
      <c r="C30" s="21"/>
      <c r="D30" s="21"/>
      <c r="E30" s="24" t="s">
        <v>38</v>
      </c>
      <c r="F30" s="41">
        <f>SUM(F28:N28)</f>
        <v>829.88511618154382</v>
      </c>
      <c r="G30" s="2"/>
      <c r="H30" s="2"/>
      <c r="I30" s="2"/>
      <c r="J30" s="319">
        <f>J28+K28</f>
        <v>51.667133910553297</v>
      </c>
      <c r="K30" s="320"/>
      <c r="L30" s="2"/>
      <c r="M30" s="2"/>
      <c r="N30" s="2"/>
      <c r="O30" s="2"/>
      <c r="P30" s="21"/>
      <c r="Q30" s="21"/>
    </row>
    <row r="31" spans="1:17" s="27" customFormat="1" ht="15" customHeight="1" x14ac:dyDescent="0.2">
      <c r="B31" s="21"/>
      <c r="C31" s="21"/>
      <c r="D31" s="21"/>
      <c r="E31" s="24" t="s">
        <v>39</v>
      </c>
      <c r="F31" s="44">
        <f>F30/C26</f>
        <v>39.518338865787804</v>
      </c>
      <c r="G31" s="29"/>
      <c r="H31" s="196"/>
      <c r="I31" s="193"/>
      <c r="J31" s="2"/>
      <c r="K31" s="2"/>
      <c r="L31" s="2"/>
      <c r="M31" s="2"/>
      <c r="N31" s="2"/>
      <c r="O31" s="2"/>
      <c r="P31" s="21"/>
      <c r="Q31" s="21"/>
    </row>
    <row r="32" spans="1:17" s="27" customFormat="1" ht="15" customHeight="1" x14ac:dyDescent="0.2">
      <c r="B32" s="21"/>
      <c r="C32" s="21"/>
      <c r="D32" s="21"/>
      <c r="E32" s="21"/>
      <c r="F32" s="2"/>
      <c r="G32" s="2"/>
      <c r="H32" s="2"/>
      <c r="I32" s="2"/>
      <c r="J32" s="2"/>
      <c r="K32" s="2"/>
      <c r="L32" s="2"/>
      <c r="M32" s="2"/>
      <c r="N32" s="2"/>
      <c r="O32" s="2"/>
      <c r="P32" s="21"/>
      <c r="Q32" s="21"/>
    </row>
    <row r="33" spans="2:17" s="27" customFormat="1" ht="15" customHeight="1" x14ac:dyDescent="0.2">
      <c r="B33" s="21"/>
      <c r="C33" s="21"/>
      <c r="D33" s="21"/>
      <c r="E33" s="21"/>
      <c r="F33" s="2"/>
      <c r="G33" s="2"/>
      <c r="H33" s="2"/>
      <c r="I33" s="2"/>
      <c r="J33" s="2"/>
      <c r="K33" s="2"/>
      <c r="L33" s="2"/>
      <c r="M33" s="2"/>
      <c r="N33" s="2"/>
      <c r="O33" s="2"/>
      <c r="P33" s="21"/>
      <c r="Q33" s="21"/>
    </row>
    <row r="34" spans="2:17" s="27" customFormat="1" ht="15" customHeight="1" x14ac:dyDescent="0.2">
      <c r="B34" s="21"/>
      <c r="C34" s="21"/>
      <c r="D34" s="21"/>
      <c r="E34" s="21"/>
      <c r="F34" s="2"/>
      <c r="G34" s="2"/>
      <c r="H34" s="2"/>
      <c r="I34" s="2"/>
      <c r="J34" s="2"/>
      <c r="K34" s="2"/>
      <c r="L34" s="2"/>
      <c r="M34" s="2"/>
      <c r="N34" s="2"/>
      <c r="O34" s="2"/>
      <c r="P34" s="21"/>
      <c r="Q34" s="21"/>
    </row>
    <row r="35" spans="2:17" s="27" customFormat="1" ht="15" customHeight="1" x14ac:dyDescent="0.2">
      <c r="B35" s="21"/>
      <c r="C35" s="21"/>
      <c r="D35" s="21"/>
      <c r="E35" s="21"/>
      <c r="F35" s="2"/>
      <c r="G35" s="2"/>
      <c r="H35" s="2"/>
      <c r="I35" s="2"/>
      <c r="J35" s="2"/>
      <c r="K35" s="2"/>
      <c r="L35" s="2"/>
      <c r="M35" s="2"/>
      <c r="N35" s="2"/>
      <c r="O35" s="2"/>
      <c r="P35" s="21"/>
      <c r="Q35" s="21"/>
    </row>
    <row r="36" spans="2:17" s="27" customFormat="1" ht="15" customHeight="1" x14ac:dyDescent="0.2">
      <c r="B36" s="21"/>
      <c r="C36" s="21"/>
      <c r="D36" s="21"/>
      <c r="E36" s="21"/>
      <c r="F36" s="2"/>
      <c r="G36" s="2"/>
      <c r="H36" s="2"/>
      <c r="I36" s="2"/>
      <c r="J36" s="2"/>
      <c r="K36" s="2"/>
      <c r="L36" s="2"/>
      <c r="M36" s="2"/>
      <c r="N36" s="2"/>
      <c r="O36" s="2"/>
      <c r="P36" s="21"/>
      <c r="Q36" s="21"/>
    </row>
    <row r="37" spans="2:17" s="27" customFormat="1" ht="15" customHeight="1" x14ac:dyDescent="0.2">
      <c r="B37" s="21"/>
      <c r="C37" s="21"/>
      <c r="D37" s="21"/>
      <c r="E37" s="21"/>
      <c r="F37" s="2"/>
      <c r="G37" s="2"/>
      <c r="H37" s="2"/>
      <c r="I37" s="2"/>
      <c r="J37" s="2"/>
      <c r="K37" s="2"/>
      <c r="L37" s="2"/>
      <c r="M37" s="2"/>
      <c r="N37" s="2"/>
      <c r="O37" s="2"/>
      <c r="P37" s="21"/>
      <c r="Q37" s="21"/>
    </row>
    <row r="38" spans="2:17" s="27" customFormat="1" ht="15" customHeight="1" x14ac:dyDescent="0.2">
      <c r="B38" s="21"/>
      <c r="C38" s="21"/>
      <c r="D38" s="21"/>
      <c r="E38" s="21"/>
      <c r="F38" s="2"/>
      <c r="G38" s="2"/>
      <c r="H38" s="2"/>
      <c r="I38" s="2"/>
      <c r="J38" s="2"/>
      <c r="K38" s="2"/>
      <c r="L38" s="2"/>
      <c r="M38" s="2"/>
      <c r="N38" s="2"/>
      <c r="O38" s="2"/>
      <c r="P38" s="21"/>
      <c r="Q38" s="21"/>
    </row>
    <row r="39" spans="2:17" s="27" customFormat="1" ht="15" customHeight="1" x14ac:dyDescent="0.2">
      <c r="B39" s="21"/>
      <c r="C39" s="21"/>
      <c r="D39" s="21"/>
      <c r="E39" s="21"/>
      <c r="F39" s="2"/>
      <c r="G39" s="2"/>
      <c r="H39" s="2"/>
      <c r="I39" s="2"/>
      <c r="J39" s="2"/>
      <c r="K39" s="2"/>
      <c r="L39" s="2"/>
      <c r="M39" s="2"/>
      <c r="N39" s="2"/>
      <c r="O39" s="2"/>
      <c r="P39" s="21"/>
      <c r="Q39" s="21"/>
    </row>
    <row r="40" spans="2:17" s="27" customFormat="1" ht="15" customHeight="1" x14ac:dyDescent="0.2">
      <c r="B40" s="21"/>
      <c r="C40" s="21"/>
      <c r="D40" s="21"/>
      <c r="E40" s="21"/>
      <c r="F40" s="2"/>
      <c r="G40" s="2"/>
      <c r="H40" s="2"/>
      <c r="I40" s="2"/>
      <c r="J40" s="2"/>
      <c r="K40" s="2"/>
      <c r="L40" s="2"/>
      <c r="M40" s="2"/>
      <c r="N40" s="2"/>
      <c r="O40" s="2"/>
      <c r="P40" s="21"/>
      <c r="Q40" s="21"/>
    </row>
    <row r="41" spans="2:17" s="27" customFormat="1" ht="15" customHeight="1" x14ac:dyDescent="0.2">
      <c r="B41" s="21"/>
      <c r="C41" s="21"/>
      <c r="D41" s="21"/>
      <c r="E41" s="21"/>
      <c r="F41" s="2"/>
      <c r="G41" s="2"/>
      <c r="H41" s="2"/>
      <c r="I41" s="2"/>
      <c r="J41" s="2"/>
      <c r="K41" s="2"/>
      <c r="L41" s="2"/>
      <c r="M41" s="2"/>
      <c r="N41" s="2"/>
      <c r="O41" s="2"/>
      <c r="P41" s="21"/>
      <c r="Q41" s="21"/>
    </row>
    <row r="42" spans="2:17" s="27" customFormat="1" ht="15" customHeight="1" x14ac:dyDescent="0.2">
      <c r="B42" s="21"/>
      <c r="C42" s="21"/>
      <c r="D42" s="21"/>
      <c r="E42" s="21"/>
      <c r="F42" s="2"/>
      <c r="G42" s="2"/>
      <c r="H42" s="2"/>
      <c r="I42" s="2"/>
      <c r="J42" s="2"/>
      <c r="K42" s="2"/>
      <c r="L42" s="2"/>
      <c r="M42" s="2"/>
      <c r="N42" s="2"/>
      <c r="O42" s="2"/>
      <c r="P42" s="21"/>
      <c r="Q42" s="21"/>
    </row>
    <row r="43" spans="2:17" s="27" customFormat="1" ht="15" customHeight="1" x14ac:dyDescent="0.2">
      <c r="B43" s="21"/>
      <c r="C43" s="21"/>
      <c r="D43" s="21"/>
      <c r="E43" s="21"/>
      <c r="F43" s="2"/>
      <c r="G43" s="2"/>
      <c r="H43" s="2"/>
      <c r="I43" s="2"/>
      <c r="J43" s="2"/>
      <c r="K43" s="2"/>
      <c r="L43" s="2"/>
      <c r="M43" s="2"/>
      <c r="N43" s="2"/>
      <c r="O43" s="2"/>
      <c r="P43" s="21"/>
      <c r="Q43" s="21"/>
    </row>
    <row r="44" spans="2:17" s="27" customFormat="1" ht="15" customHeight="1" x14ac:dyDescent="0.2">
      <c r="B44" s="21"/>
      <c r="C44" s="21"/>
      <c r="D44" s="21"/>
      <c r="E44" s="21"/>
      <c r="F44" s="2"/>
      <c r="G44" s="2"/>
      <c r="H44" s="2"/>
      <c r="I44" s="2"/>
      <c r="J44" s="2"/>
      <c r="K44" s="2"/>
      <c r="L44" s="2"/>
      <c r="M44" s="2"/>
      <c r="N44" s="2"/>
      <c r="O44" s="2"/>
      <c r="P44" s="21"/>
      <c r="Q44" s="21"/>
    </row>
    <row r="45" spans="2:17" ht="15" customHeight="1" x14ac:dyDescent="0.2"/>
    <row r="46" spans="2:17" ht="15" customHeight="1" x14ac:dyDescent="0.2"/>
    <row r="47" spans="2:17" ht="15" customHeight="1" x14ac:dyDescent="0.2"/>
    <row r="48" spans="2:1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</sheetData>
  <sheetProtection insertColumns="0" insertRows="0" deleteColumns="0" deleteRows="0"/>
  <mergeCells count="11">
    <mergeCell ref="P3:P4"/>
    <mergeCell ref="Q3:Q4"/>
    <mergeCell ref="J29:K29"/>
    <mergeCell ref="J30:K30"/>
    <mergeCell ref="B1:C1"/>
    <mergeCell ref="C3:C4"/>
    <mergeCell ref="E3:E4"/>
    <mergeCell ref="J3:K3"/>
    <mergeCell ref="O3:O4"/>
    <mergeCell ref="A3:B4"/>
    <mergeCell ref="D3:D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6:B26 G8 F5 G13" unlockedFormula="1"/>
    <ignoredError sqref="F30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99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3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7" width="10.83203125" style="2" customWidth="1"/>
    <col min="8" max="8" width="13.6640625" style="2" bestFit="1" customWidth="1"/>
    <col min="9" max="10" width="10.83203125" style="2" customWidth="1"/>
    <col min="11" max="11" width="11.6640625" style="2" bestFit="1" customWidth="1"/>
    <col min="12" max="13" width="10" style="2" bestFit="1" customWidth="1"/>
    <col min="14" max="14" width="11" style="2" bestFit="1" customWidth="1"/>
    <col min="15" max="15" width="12.6640625" style="2" bestFit="1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278</v>
      </c>
      <c r="F1" s="13" t="s">
        <v>9</v>
      </c>
      <c r="G1" s="13" t="s">
        <v>10</v>
      </c>
      <c r="H1" s="232">
        <v>24226.400000000001</v>
      </c>
      <c r="I1" s="14" t="s">
        <v>256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320</v>
      </c>
      <c r="B5" s="8">
        <v>42593</v>
      </c>
      <c r="C5" s="9"/>
      <c r="D5" s="9">
        <v>543</v>
      </c>
      <c r="E5" s="222" t="s">
        <v>399</v>
      </c>
      <c r="F5" s="233">
        <f>82.57*H1</f>
        <v>2000373.848</v>
      </c>
      <c r="G5" s="233"/>
      <c r="H5" s="233">
        <v>175000</v>
      </c>
      <c r="I5" s="233"/>
      <c r="J5" s="234"/>
      <c r="K5" s="235"/>
      <c r="L5" s="233"/>
      <c r="M5" s="233"/>
      <c r="N5" s="233"/>
      <c r="O5" s="236">
        <f t="shared" ref="O5:O13" si="0">SUM(F5:N5)</f>
        <v>2175373.8480000002</v>
      </c>
      <c r="P5" s="32">
        <f>O5/H1</f>
        <v>89.793524749859657</v>
      </c>
      <c r="Q5" s="42"/>
    </row>
    <row r="6" spans="1:17" ht="15" customHeight="1" x14ac:dyDescent="0.2">
      <c r="A6" s="21" t="s">
        <v>321</v>
      </c>
      <c r="B6" s="10">
        <f>B5+1</f>
        <v>42594</v>
      </c>
      <c r="C6" s="9">
        <v>1</v>
      </c>
      <c r="D6" s="9">
        <v>544</v>
      </c>
      <c r="E6" s="222" t="s">
        <v>401</v>
      </c>
      <c r="F6" s="233"/>
      <c r="G6" s="233"/>
      <c r="H6" s="233">
        <v>170000</v>
      </c>
      <c r="I6" s="233"/>
      <c r="J6" s="234">
        <v>90000</v>
      </c>
      <c r="K6" s="235"/>
      <c r="L6" s="233">
        <v>16000</v>
      </c>
      <c r="M6" s="233"/>
      <c r="N6" s="233">
        <v>155000</v>
      </c>
      <c r="O6" s="236">
        <f t="shared" si="0"/>
        <v>431000</v>
      </c>
      <c r="P6" s="32">
        <f>O6/H1</f>
        <v>17.790509526797212</v>
      </c>
      <c r="Q6" s="42"/>
    </row>
    <row r="7" spans="1:17" ht="15" customHeight="1" x14ac:dyDescent="0.2">
      <c r="A7" s="21" t="s">
        <v>322</v>
      </c>
      <c r="B7" s="10">
        <f t="shared" ref="B7:B34" si="1">B6+1</f>
        <v>42595</v>
      </c>
      <c r="C7" s="9">
        <v>2</v>
      </c>
      <c r="D7" s="9">
        <v>545</v>
      </c>
      <c r="E7" s="222" t="s">
        <v>402</v>
      </c>
      <c r="F7" s="233"/>
      <c r="G7" s="233">
        <v>360000</v>
      </c>
      <c r="H7" s="233">
        <v>262000</v>
      </c>
      <c r="I7" s="233">
        <v>370000</v>
      </c>
      <c r="J7" s="234"/>
      <c r="K7" s="235"/>
      <c r="L7" s="233">
        <v>60000</v>
      </c>
      <c r="M7" s="233"/>
      <c r="N7" s="233">
        <v>280000</v>
      </c>
      <c r="O7" s="236">
        <f t="shared" si="0"/>
        <v>1332000</v>
      </c>
      <c r="P7" s="32">
        <f>O7/H1</f>
        <v>54.981342667503213</v>
      </c>
    </row>
    <row r="8" spans="1:17" ht="15" customHeight="1" x14ac:dyDescent="0.2">
      <c r="A8" s="21" t="s">
        <v>323</v>
      </c>
      <c r="B8" s="10">
        <f t="shared" si="1"/>
        <v>42596</v>
      </c>
      <c r="C8" s="9">
        <v>3</v>
      </c>
      <c r="D8" s="9">
        <v>546</v>
      </c>
      <c r="E8" s="222" t="s">
        <v>400</v>
      </c>
      <c r="F8" s="233"/>
      <c r="G8" s="233"/>
      <c r="H8" s="233">
        <v>270000</v>
      </c>
      <c r="I8" s="233"/>
      <c r="J8" s="234"/>
      <c r="K8" s="235">
        <v>440000</v>
      </c>
      <c r="L8" s="233"/>
      <c r="M8" s="233"/>
      <c r="N8" s="233"/>
      <c r="O8" s="236">
        <f t="shared" si="0"/>
        <v>710000</v>
      </c>
      <c r="P8" s="32">
        <f>O8/H1</f>
        <v>29.306871842287752</v>
      </c>
    </row>
    <row r="9" spans="1:17" ht="15" customHeight="1" x14ac:dyDescent="0.2">
      <c r="A9" s="21" t="s">
        <v>317</v>
      </c>
      <c r="B9" s="10">
        <f t="shared" si="1"/>
        <v>42597</v>
      </c>
      <c r="C9" s="9">
        <v>4</v>
      </c>
      <c r="D9" s="9">
        <v>547</v>
      </c>
      <c r="E9" s="222" t="s">
        <v>400</v>
      </c>
      <c r="F9" s="233"/>
      <c r="G9" s="233"/>
      <c r="H9" s="233">
        <v>305000</v>
      </c>
      <c r="I9" s="233">
        <v>165000</v>
      </c>
      <c r="J9" s="234">
        <v>180000</v>
      </c>
      <c r="K9" s="235"/>
      <c r="L9" s="233"/>
      <c r="M9" s="233"/>
      <c r="N9" s="233"/>
      <c r="O9" s="236">
        <f t="shared" si="0"/>
        <v>650000</v>
      </c>
      <c r="P9" s="32">
        <f>O9/H1</f>
        <v>26.83023478519301</v>
      </c>
      <c r="Q9" s="42"/>
    </row>
    <row r="10" spans="1:17" ht="15" customHeight="1" x14ac:dyDescent="0.2">
      <c r="A10" s="21" t="s">
        <v>318</v>
      </c>
      <c r="B10" s="10">
        <f t="shared" si="1"/>
        <v>42598</v>
      </c>
      <c r="C10" s="9">
        <v>5</v>
      </c>
      <c r="D10" s="9">
        <v>548</v>
      </c>
      <c r="E10" s="222" t="s">
        <v>400</v>
      </c>
      <c r="F10" s="233"/>
      <c r="G10" s="233"/>
      <c r="H10" s="233">
        <v>288000</v>
      </c>
      <c r="I10" s="233"/>
      <c r="J10" s="234">
        <v>100000</v>
      </c>
      <c r="K10" s="235"/>
      <c r="L10" s="233"/>
      <c r="M10" s="233">
        <v>100000</v>
      </c>
      <c r="N10" s="233"/>
      <c r="O10" s="236">
        <f t="shared" si="0"/>
        <v>488000</v>
      </c>
      <c r="P10" s="32">
        <f>O10/H1</f>
        <v>20.143314731037215</v>
      </c>
      <c r="Q10" s="42"/>
    </row>
    <row r="11" spans="1:17" ht="15" customHeight="1" x14ac:dyDescent="0.2">
      <c r="A11" s="21" t="s">
        <v>319</v>
      </c>
      <c r="B11" s="10">
        <f t="shared" si="1"/>
        <v>42599</v>
      </c>
      <c r="C11" s="9">
        <v>6</v>
      </c>
      <c r="D11" s="9">
        <v>549</v>
      </c>
      <c r="E11" s="222" t="s">
        <v>407</v>
      </c>
      <c r="F11" s="233"/>
      <c r="G11" s="233">
        <v>1200000</v>
      </c>
      <c r="H11" s="233">
        <v>194000</v>
      </c>
      <c r="I11" s="233">
        <v>440000</v>
      </c>
      <c r="J11" s="234"/>
      <c r="K11" s="235"/>
      <c r="L11" s="233"/>
      <c r="M11" s="233"/>
      <c r="N11" s="233"/>
      <c r="O11" s="236">
        <f t="shared" si="0"/>
        <v>1834000</v>
      </c>
      <c r="P11" s="32">
        <f>O11/H1</f>
        <v>75.70253937852921</v>
      </c>
    </row>
    <row r="12" spans="1:17" ht="15" customHeight="1" x14ac:dyDescent="0.2">
      <c r="A12" s="21" t="s">
        <v>320</v>
      </c>
      <c r="B12" s="10">
        <f t="shared" si="1"/>
        <v>42600</v>
      </c>
      <c r="C12" s="9">
        <v>7</v>
      </c>
      <c r="D12" s="269">
        <v>550</v>
      </c>
      <c r="E12" s="222" t="s">
        <v>387</v>
      </c>
      <c r="F12" s="233"/>
      <c r="G12" s="233"/>
      <c r="H12" s="233">
        <v>210000</v>
      </c>
      <c r="I12" s="233"/>
      <c r="J12" s="234">
        <v>60000</v>
      </c>
      <c r="K12" s="235"/>
      <c r="L12" s="233"/>
      <c r="M12" s="233"/>
      <c r="N12" s="233">
        <v>20000</v>
      </c>
      <c r="O12" s="236">
        <f t="shared" si="0"/>
        <v>290000</v>
      </c>
      <c r="P12" s="32">
        <f>O12/H1</f>
        <v>11.970412442624575</v>
      </c>
      <c r="Q12" s="42"/>
    </row>
    <row r="13" spans="1:17" ht="15" customHeight="1" x14ac:dyDescent="0.2">
      <c r="A13" s="21" t="s">
        <v>321</v>
      </c>
      <c r="B13" s="10">
        <f t="shared" si="1"/>
        <v>42601</v>
      </c>
      <c r="C13" s="9">
        <v>8</v>
      </c>
      <c r="D13" s="9">
        <v>551</v>
      </c>
      <c r="E13" s="222" t="s">
        <v>387</v>
      </c>
      <c r="F13" s="233"/>
      <c r="G13" s="233"/>
      <c r="H13" s="233">
        <v>212000</v>
      </c>
      <c r="I13" s="233"/>
      <c r="J13" s="234">
        <v>60000</v>
      </c>
      <c r="K13" s="235"/>
      <c r="L13" s="233"/>
      <c r="M13" s="233"/>
      <c r="N13" s="233"/>
      <c r="O13" s="236">
        <f t="shared" si="0"/>
        <v>272000</v>
      </c>
      <c r="P13" s="32">
        <f>O13/H1</f>
        <v>11.227421325496152</v>
      </c>
      <c r="Q13" s="42"/>
    </row>
    <row r="14" spans="1:17" ht="15" customHeight="1" x14ac:dyDescent="0.2">
      <c r="A14" s="21" t="s">
        <v>322</v>
      </c>
      <c r="B14" s="10">
        <f t="shared" si="1"/>
        <v>42602</v>
      </c>
      <c r="C14" s="9">
        <v>9</v>
      </c>
      <c r="D14" s="9">
        <v>552</v>
      </c>
      <c r="E14" s="222" t="s">
        <v>387</v>
      </c>
      <c r="F14" s="233"/>
      <c r="G14" s="233"/>
      <c r="H14" s="233">
        <v>186000</v>
      </c>
      <c r="I14" s="233"/>
      <c r="J14" s="234">
        <v>160000</v>
      </c>
      <c r="K14" s="235"/>
      <c r="L14" s="233"/>
      <c r="M14" s="233"/>
      <c r="N14" s="233"/>
      <c r="O14" s="236">
        <f t="shared" ref="O14:O28" si="2">SUM(F14:N14)</f>
        <v>346000</v>
      </c>
      <c r="P14" s="32">
        <f>O14/H1</f>
        <v>14.281940362579665</v>
      </c>
      <c r="Q14" s="42"/>
    </row>
    <row r="15" spans="1:17" ht="15" customHeight="1" x14ac:dyDescent="0.2">
      <c r="A15" s="21" t="s">
        <v>323</v>
      </c>
      <c r="B15" s="10">
        <f t="shared" si="1"/>
        <v>42603</v>
      </c>
      <c r="C15" s="9">
        <v>10</v>
      </c>
      <c r="D15" s="9">
        <v>553</v>
      </c>
      <c r="E15" s="222" t="s">
        <v>387</v>
      </c>
      <c r="F15" s="233"/>
      <c r="G15" s="233"/>
      <c r="H15" s="233">
        <v>302000</v>
      </c>
      <c r="I15" s="233"/>
      <c r="J15" s="234"/>
      <c r="K15" s="235"/>
      <c r="L15" s="233"/>
      <c r="M15" s="233">
        <v>70000</v>
      </c>
      <c r="N15" s="233">
        <v>100000</v>
      </c>
      <c r="O15" s="236">
        <f t="shared" si="2"/>
        <v>472000</v>
      </c>
      <c r="P15" s="32">
        <f>O15/H1</f>
        <v>19.482878182478618</v>
      </c>
      <c r="Q15" s="42"/>
    </row>
    <row r="16" spans="1:17" ht="15" customHeight="1" x14ac:dyDescent="0.2">
      <c r="A16" s="21" t="s">
        <v>317</v>
      </c>
      <c r="B16" s="10">
        <f t="shared" si="1"/>
        <v>42604</v>
      </c>
      <c r="C16" s="9">
        <v>11</v>
      </c>
      <c r="D16" s="9">
        <v>554</v>
      </c>
      <c r="E16" s="222" t="s">
        <v>403</v>
      </c>
      <c r="F16" s="233"/>
      <c r="G16" s="233"/>
      <c r="H16" s="233">
        <v>150000</v>
      </c>
      <c r="I16" s="233"/>
      <c r="J16" s="234"/>
      <c r="K16" s="235"/>
      <c r="L16" s="233"/>
      <c r="M16" s="233"/>
      <c r="N16" s="233"/>
      <c r="O16" s="236">
        <f t="shared" si="2"/>
        <v>150000</v>
      </c>
      <c r="P16" s="32">
        <f>O16/H1</f>
        <v>6.1915926427368486</v>
      </c>
      <c r="Q16" s="42"/>
    </row>
    <row r="17" spans="1:17" ht="15" customHeight="1" x14ac:dyDescent="0.2">
      <c r="A17" s="21" t="s">
        <v>318</v>
      </c>
      <c r="B17" s="10">
        <f t="shared" si="1"/>
        <v>42605</v>
      </c>
      <c r="C17" s="9">
        <v>12</v>
      </c>
      <c r="D17" s="9">
        <v>555</v>
      </c>
      <c r="E17" s="222" t="s">
        <v>406</v>
      </c>
      <c r="F17" s="233"/>
      <c r="G17" s="233"/>
      <c r="H17" s="233">
        <v>105000</v>
      </c>
      <c r="I17" s="233"/>
      <c r="J17" s="234"/>
      <c r="K17" s="235"/>
      <c r="L17" s="233"/>
      <c r="M17" s="233"/>
      <c r="N17" s="233"/>
      <c r="O17" s="236">
        <f t="shared" si="2"/>
        <v>105000</v>
      </c>
      <c r="P17" s="32">
        <f>O17/H1</f>
        <v>4.3341148499157942</v>
      </c>
      <c r="Q17" s="42"/>
    </row>
    <row r="18" spans="1:17" ht="15" customHeight="1" x14ac:dyDescent="0.2">
      <c r="A18" s="21" t="s">
        <v>319</v>
      </c>
      <c r="B18" s="10">
        <f t="shared" si="1"/>
        <v>42606</v>
      </c>
      <c r="C18" s="9">
        <v>13</v>
      </c>
      <c r="D18" s="9">
        <v>556</v>
      </c>
      <c r="E18" s="222" t="s">
        <v>417</v>
      </c>
      <c r="F18" s="233"/>
      <c r="G18" s="233">
        <v>1837000</v>
      </c>
      <c r="H18" s="233">
        <v>28000</v>
      </c>
      <c r="I18" s="233">
        <v>748000</v>
      </c>
      <c r="J18" s="234"/>
      <c r="K18" s="235">
        <v>6160000</v>
      </c>
      <c r="L18" s="233"/>
      <c r="M18" s="233"/>
      <c r="N18" s="233"/>
      <c r="O18" s="236">
        <f t="shared" si="2"/>
        <v>8773000</v>
      </c>
      <c r="P18" s="32">
        <f>O18/H1</f>
        <v>362.1256150315358</v>
      </c>
      <c r="Q18" s="42"/>
    </row>
    <row r="19" spans="1:17" ht="15" customHeight="1" x14ac:dyDescent="0.2">
      <c r="A19" s="21" t="s">
        <v>320</v>
      </c>
      <c r="B19" s="10">
        <f t="shared" si="1"/>
        <v>42607</v>
      </c>
      <c r="C19" s="9">
        <v>14</v>
      </c>
      <c r="D19" s="9">
        <v>557</v>
      </c>
      <c r="E19" s="222" t="s">
        <v>408</v>
      </c>
      <c r="F19" s="233"/>
      <c r="G19" s="233"/>
      <c r="H19" s="233">
        <v>195000</v>
      </c>
      <c r="I19" s="233"/>
      <c r="J19" s="234"/>
      <c r="K19" s="235"/>
      <c r="L19" s="233"/>
      <c r="M19" s="233"/>
      <c r="N19" s="233">
        <v>160000</v>
      </c>
      <c r="O19" s="236">
        <f t="shared" si="2"/>
        <v>355000</v>
      </c>
      <c r="P19" s="32">
        <f>O19/H1</f>
        <v>14.653435921143876</v>
      </c>
      <c r="Q19" s="42"/>
    </row>
    <row r="20" spans="1:17" ht="15" customHeight="1" x14ac:dyDescent="0.2">
      <c r="A20" s="21" t="s">
        <v>321</v>
      </c>
      <c r="B20" s="10">
        <f t="shared" si="1"/>
        <v>42608</v>
      </c>
      <c r="C20" s="9">
        <v>15</v>
      </c>
      <c r="D20" s="9">
        <v>558</v>
      </c>
      <c r="E20" s="222" t="s">
        <v>408</v>
      </c>
      <c r="F20" s="233"/>
      <c r="G20" s="233"/>
      <c r="H20" s="233">
        <v>173000</v>
      </c>
      <c r="I20" s="233"/>
      <c r="J20" s="234">
        <v>300000</v>
      </c>
      <c r="K20" s="235"/>
      <c r="L20" s="233"/>
      <c r="M20" s="233">
        <v>90000</v>
      </c>
      <c r="N20" s="233"/>
      <c r="O20" s="236">
        <f t="shared" si="2"/>
        <v>563000</v>
      </c>
      <c r="P20" s="32">
        <f>O20/H1</f>
        <v>23.23911105240564</v>
      </c>
      <c r="Q20" s="42"/>
    </row>
    <row r="21" spans="1:17" ht="15" customHeight="1" x14ac:dyDescent="0.2">
      <c r="A21" s="21" t="s">
        <v>322</v>
      </c>
      <c r="B21" s="10">
        <f t="shared" si="1"/>
        <v>42609</v>
      </c>
      <c r="C21" s="9">
        <v>16</v>
      </c>
      <c r="D21" s="9">
        <v>559</v>
      </c>
      <c r="E21" s="222" t="s">
        <v>408</v>
      </c>
      <c r="F21" s="233"/>
      <c r="G21" s="233"/>
      <c r="H21" s="233">
        <v>201000</v>
      </c>
      <c r="I21" s="233"/>
      <c r="J21" s="234"/>
      <c r="K21" s="235"/>
      <c r="L21" s="233">
        <v>35000</v>
      </c>
      <c r="M21" s="233"/>
      <c r="N21" s="233"/>
      <c r="O21" s="236">
        <f t="shared" si="2"/>
        <v>236000</v>
      </c>
      <c r="P21" s="32">
        <f>O21/H1</f>
        <v>9.7414390912393092</v>
      </c>
      <c r="Q21" s="42"/>
    </row>
    <row r="22" spans="1:17" ht="15" customHeight="1" x14ac:dyDescent="0.2">
      <c r="A22" s="21" t="s">
        <v>323</v>
      </c>
      <c r="B22" s="10">
        <f t="shared" si="1"/>
        <v>42610</v>
      </c>
      <c r="C22" s="9">
        <v>17</v>
      </c>
      <c r="D22" s="9">
        <v>560</v>
      </c>
      <c r="E22" s="222" t="s">
        <v>408</v>
      </c>
      <c r="F22" s="233"/>
      <c r="G22" s="233"/>
      <c r="H22" s="233">
        <v>129000</v>
      </c>
      <c r="I22" s="233"/>
      <c r="J22" s="234"/>
      <c r="K22" s="293"/>
      <c r="L22" s="233"/>
      <c r="M22" s="233"/>
      <c r="N22" s="233">
        <v>50000</v>
      </c>
      <c r="O22" s="236">
        <f t="shared" si="2"/>
        <v>179000</v>
      </c>
      <c r="P22" s="32">
        <f>O22/H1</f>
        <v>7.3886338869993065</v>
      </c>
      <c r="Q22" s="42"/>
    </row>
    <row r="23" spans="1:17" ht="15" customHeight="1" x14ac:dyDescent="0.2">
      <c r="A23" s="21" t="s">
        <v>317</v>
      </c>
      <c r="B23" s="10">
        <f t="shared" si="1"/>
        <v>42611</v>
      </c>
      <c r="C23" s="9">
        <v>18</v>
      </c>
      <c r="D23" s="9">
        <v>561</v>
      </c>
      <c r="E23" s="222" t="s">
        <v>412</v>
      </c>
      <c r="F23" s="233"/>
      <c r="G23" s="233">
        <v>910000</v>
      </c>
      <c r="H23" s="233">
        <v>150000</v>
      </c>
      <c r="I23" s="233">
        <v>570000</v>
      </c>
      <c r="J23" s="234">
        <v>200000</v>
      </c>
      <c r="K23" s="293"/>
      <c r="L23" s="233"/>
      <c r="M23" s="233"/>
      <c r="N23" s="233"/>
      <c r="O23" s="236">
        <f t="shared" si="2"/>
        <v>1830000</v>
      </c>
      <c r="P23" s="32">
        <f>O23/H1</f>
        <v>75.537430241389558</v>
      </c>
      <c r="Q23" s="42"/>
    </row>
    <row r="24" spans="1:17" ht="15" customHeight="1" x14ac:dyDescent="0.2">
      <c r="A24" s="21" t="s">
        <v>318</v>
      </c>
      <c r="B24" s="10">
        <f t="shared" si="1"/>
        <v>42612</v>
      </c>
      <c r="C24" s="9">
        <v>19</v>
      </c>
      <c r="D24" s="9">
        <v>562</v>
      </c>
      <c r="E24" s="222" t="s">
        <v>409</v>
      </c>
      <c r="F24" s="233"/>
      <c r="G24" s="233">
        <v>200000</v>
      </c>
      <c r="H24" s="233">
        <v>227000</v>
      </c>
      <c r="I24" s="233">
        <v>100000</v>
      </c>
      <c r="J24" s="234"/>
      <c r="K24" s="235"/>
      <c r="L24" s="233"/>
      <c r="M24" s="233"/>
      <c r="N24" s="233"/>
      <c r="O24" s="236">
        <f t="shared" si="2"/>
        <v>527000</v>
      </c>
      <c r="P24" s="32">
        <f>O24/H1</f>
        <v>21.753128818148795</v>
      </c>
      <c r="Q24" s="42"/>
    </row>
    <row r="25" spans="1:17" ht="15" customHeight="1" x14ac:dyDescent="0.2">
      <c r="A25" s="21" t="s">
        <v>319</v>
      </c>
      <c r="B25" s="10">
        <f t="shared" si="1"/>
        <v>42613</v>
      </c>
      <c r="C25" s="9">
        <v>20</v>
      </c>
      <c r="D25" s="9">
        <v>563</v>
      </c>
      <c r="E25" s="222" t="s">
        <v>410</v>
      </c>
      <c r="F25" s="233"/>
      <c r="G25" s="233"/>
      <c r="H25" s="233">
        <v>252000</v>
      </c>
      <c r="I25" s="233">
        <v>30000</v>
      </c>
      <c r="J25" s="234">
        <v>240000</v>
      </c>
      <c r="K25" s="235"/>
      <c r="L25" s="233"/>
      <c r="M25" s="233"/>
      <c r="N25" s="233"/>
      <c r="O25" s="236">
        <f t="shared" si="2"/>
        <v>522000</v>
      </c>
      <c r="P25" s="32">
        <f>O25/H1</f>
        <v>21.546742396724234</v>
      </c>
      <c r="Q25" s="42"/>
    </row>
    <row r="26" spans="1:17" ht="15" customHeight="1" x14ac:dyDescent="0.2">
      <c r="A26" s="21" t="s">
        <v>320</v>
      </c>
      <c r="B26" s="10">
        <f t="shared" si="1"/>
        <v>42614</v>
      </c>
      <c r="C26" s="9">
        <v>21</v>
      </c>
      <c r="D26" s="9">
        <v>564</v>
      </c>
      <c r="E26" s="222" t="s">
        <v>411</v>
      </c>
      <c r="F26" s="233"/>
      <c r="G26" s="233">
        <v>715000</v>
      </c>
      <c r="H26" s="233">
        <v>162000</v>
      </c>
      <c r="I26" s="233">
        <v>55000</v>
      </c>
      <c r="J26" s="234">
        <v>105000</v>
      </c>
      <c r="K26" s="235"/>
      <c r="L26" s="233"/>
      <c r="M26" s="233">
        <v>25000</v>
      </c>
      <c r="N26" s="233"/>
      <c r="O26" s="236">
        <f t="shared" si="2"/>
        <v>1062000</v>
      </c>
      <c r="P26" s="32">
        <f>O26/H1</f>
        <v>43.836475910576887</v>
      </c>
      <c r="Q26" s="42"/>
    </row>
    <row r="27" spans="1:17" ht="15" customHeight="1" x14ac:dyDescent="0.2">
      <c r="A27" s="21" t="s">
        <v>321</v>
      </c>
      <c r="B27" s="10">
        <f t="shared" si="1"/>
        <v>42615</v>
      </c>
      <c r="C27" s="9">
        <v>22</v>
      </c>
      <c r="D27" s="9">
        <v>565</v>
      </c>
      <c r="E27" s="222" t="s">
        <v>418</v>
      </c>
      <c r="F27" s="233"/>
      <c r="G27" s="233">
        <v>408000</v>
      </c>
      <c r="H27" s="233">
        <v>216000</v>
      </c>
      <c r="I27" s="233">
        <v>2483800</v>
      </c>
      <c r="J27" s="234"/>
      <c r="K27" s="235"/>
      <c r="L27" s="233"/>
      <c r="M27" s="233"/>
      <c r="N27" s="233"/>
      <c r="O27" s="236">
        <f t="shared" si="2"/>
        <v>3107800</v>
      </c>
      <c r="P27" s="32">
        <f>O27/H1</f>
        <v>128.28154410065054</v>
      </c>
      <c r="Q27" s="42"/>
    </row>
    <row r="28" spans="1:17" ht="15" customHeight="1" x14ac:dyDescent="0.2">
      <c r="A28" s="21" t="s">
        <v>322</v>
      </c>
      <c r="B28" s="10">
        <f t="shared" si="1"/>
        <v>42616</v>
      </c>
      <c r="C28" s="9">
        <v>23</v>
      </c>
      <c r="D28" s="9">
        <v>566</v>
      </c>
      <c r="E28" s="222" t="s">
        <v>307</v>
      </c>
      <c r="F28" s="233"/>
      <c r="G28" s="233"/>
      <c r="H28" s="233">
        <v>221000</v>
      </c>
      <c r="I28" s="233"/>
      <c r="J28" s="234"/>
      <c r="K28" s="235"/>
      <c r="L28" s="233"/>
      <c r="M28" s="233"/>
      <c r="N28" s="233">
        <v>55000</v>
      </c>
      <c r="O28" s="236">
        <f t="shared" si="2"/>
        <v>276000</v>
      </c>
      <c r="P28" s="32">
        <f>O28/H1</f>
        <v>11.392530462635802</v>
      </c>
      <c r="Q28" s="42"/>
    </row>
    <row r="29" spans="1:17" ht="15" customHeight="1" x14ac:dyDescent="0.2">
      <c r="A29" s="21" t="s">
        <v>323</v>
      </c>
      <c r="B29" s="10">
        <f t="shared" si="1"/>
        <v>42617</v>
      </c>
      <c r="C29" s="9">
        <v>24</v>
      </c>
      <c r="D29" s="9">
        <v>567</v>
      </c>
      <c r="E29" s="222" t="s">
        <v>307</v>
      </c>
      <c r="F29" s="233"/>
      <c r="G29" s="233"/>
      <c r="H29" s="233">
        <v>238000</v>
      </c>
      <c r="I29" s="233"/>
      <c r="J29" s="234">
        <v>90000</v>
      </c>
      <c r="K29" s="235"/>
      <c r="L29" s="233"/>
      <c r="M29" s="233"/>
      <c r="N29" s="233"/>
      <c r="O29" s="236">
        <f t="shared" ref="O29:O31" si="3">SUM(F29:N29)</f>
        <v>328000</v>
      </c>
      <c r="P29" s="32">
        <f>O29/H1</f>
        <v>13.538949245451242</v>
      </c>
      <c r="Q29" s="42"/>
    </row>
    <row r="30" spans="1:17" ht="15" customHeight="1" x14ac:dyDescent="0.2">
      <c r="A30" s="21" t="s">
        <v>317</v>
      </c>
      <c r="B30" s="10">
        <f t="shared" si="1"/>
        <v>42618</v>
      </c>
      <c r="C30" s="9">
        <v>25</v>
      </c>
      <c r="D30" s="9">
        <v>568</v>
      </c>
      <c r="E30" s="222" t="s">
        <v>307</v>
      </c>
      <c r="F30" s="233"/>
      <c r="G30" s="233"/>
      <c r="H30" s="233">
        <v>177000</v>
      </c>
      <c r="I30" s="233"/>
      <c r="J30" s="234"/>
      <c r="K30" s="235"/>
      <c r="L30" s="233"/>
      <c r="M30" s="233">
        <v>45000</v>
      </c>
      <c r="N30" s="233"/>
      <c r="O30" s="236">
        <f t="shared" si="3"/>
        <v>222000</v>
      </c>
      <c r="P30" s="32">
        <f>O30/H1</f>
        <v>9.1635571112505367</v>
      </c>
      <c r="Q30" s="42"/>
    </row>
    <row r="31" spans="1:17" ht="15" customHeight="1" x14ac:dyDescent="0.2">
      <c r="A31" s="21" t="s">
        <v>318</v>
      </c>
      <c r="B31" s="10">
        <f t="shared" si="1"/>
        <v>42619</v>
      </c>
      <c r="C31" s="9">
        <v>26</v>
      </c>
      <c r="D31" s="9">
        <v>569</v>
      </c>
      <c r="E31" s="222" t="s">
        <v>307</v>
      </c>
      <c r="F31" s="233"/>
      <c r="G31" s="233"/>
      <c r="H31" s="233">
        <v>216000</v>
      </c>
      <c r="I31" s="233"/>
      <c r="J31" s="234"/>
      <c r="K31" s="235"/>
      <c r="L31" s="233">
        <v>232000</v>
      </c>
      <c r="M31" s="233"/>
      <c r="N31" s="233"/>
      <c r="O31" s="236">
        <f t="shared" si="3"/>
        <v>448000</v>
      </c>
      <c r="P31" s="32">
        <f>O31/H1</f>
        <v>18.492223359640722</v>
      </c>
      <c r="Q31" s="42"/>
    </row>
    <row r="32" spans="1:17" ht="15" customHeight="1" x14ac:dyDescent="0.2">
      <c r="A32" s="21" t="s">
        <v>319</v>
      </c>
      <c r="B32" s="10">
        <f t="shared" si="1"/>
        <v>42620</v>
      </c>
      <c r="C32" s="9">
        <v>27</v>
      </c>
      <c r="D32" s="9">
        <v>570</v>
      </c>
      <c r="E32" s="222" t="s">
        <v>307</v>
      </c>
      <c r="F32" s="233"/>
      <c r="G32" s="233"/>
      <c r="H32" s="233">
        <v>210000</v>
      </c>
      <c r="I32" s="233"/>
      <c r="J32" s="234"/>
      <c r="K32" s="235"/>
      <c r="L32" s="233"/>
      <c r="M32" s="233"/>
      <c r="N32" s="233">
        <v>270000</v>
      </c>
      <c r="O32" s="236">
        <f t="shared" ref="O32" si="4">SUM(F32:N32)</f>
        <v>480000</v>
      </c>
      <c r="P32" s="32">
        <f>O32/H1</f>
        <v>19.813096456757915</v>
      </c>
      <c r="Q32" s="42"/>
    </row>
    <row r="33" spans="1:17" ht="15" customHeight="1" x14ac:dyDescent="0.2">
      <c r="A33" s="21" t="s">
        <v>320</v>
      </c>
      <c r="B33" s="10">
        <f t="shared" si="1"/>
        <v>42621</v>
      </c>
      <c r="C33" s="9">
        <v>28</v>
      </c>
      <c r="D33" s="9">
        <v>571</v>
      </c>
      <c r="E33" s="222" t="s">
        <v>307</v>
      </c>
      <c r="F33" s="233"/>
      <c r="G33" s="233">
        <v>2500000</v>
      </c>
      <c r="H33" s="233">
        <v>346000</v>
      </c>
      <c r="I33" s="233">
        <v>40000</v>
      </c>
      <c r="J33" s="234"/>
      <c r="K33" s="235"/>
      <c r="L33" s="233"/>
      <c r="M33" s="233"/>
      <c r="N33" s="233">
        <v>234000</v>
      </c>
      <c r="O33" s="236">
        <f t="shared" ref="O33" si="5">SUM(F33:N33)</f>
        <v>3120000</v>
      </c>
      <c r="P33" s="32">
        <f>O33/H1</f>
        <v>128.78512696892645</v>
      </c>
      <c r="Q33" s="42"/>
    </row>
    <row r="34" spans="1:17" ht="15" customHeight="1" x14ac:dyDescent="0.2">
      <c r="A34" s="21" t="s">
        <v>321</v>
      </c>
      <c r="B34" s="10">
        <f t="shared" si="1"/>
        <v>42622</v>
      </c>
      <c r="C34" s="9">
        <v>29</v>
      </c>
      <c r="D34" s="9">
        <v>572</v>
      </c>
      <c r="E34" s="222" t="s">
        <v>307</v>
      </c>
      <c r="F34" s="233"/>
      <c r="G34" s="233"/>
      <c r="H34" s="233"/>
      <c r="I34" s="233"/>
      <c r="J34" s="234"/>
      <c r="K34" s="235"/>
      <c r="L34" s="233"/>
      <c r="M34" s="233"/>
      <c r="N34" s="233"/>
      <c r="O34" s="236">
        <f t="shared" ref="O34" si="6">SUM(F34:N34)</f>
        <v>0</v>
      </c>
      <c r="P34" s="32">
        <f>O34/H1</f>
        <v>0</v>
      </c>
      <c r="Q34" s="42"/>
    </row>
    <row r="35" spans="1:17" ht="15" customHeight="1" x14ac:dyDescent="0.2">
      <c r="B35" s="10"/>
      <c r="E35" s="223" t="s">
        <v>26</v>
      </c>
      <c r="F35" s="237">
        <f t="shared" ref="F35:O35" si="7">SUM(F5:F34)</f>
        <v>2000373.848</v>
      </c>
      <c r="G35" s="237">
        <f t="shared" si="7"/>
        <v>8130000</v>
      </c>
      <c r="H35" s="237">
        <f t="shared" si="7"/>
        <v>5970000</v>
      </c>
      <c r="I35" s="237">
        <f t="shared" si="7"/>
        <v>5001800</v>
      </c>
      <c r="J35" s="238">
        <f t="shared" si="7"/>
        <v>1585000</v>
      </c>
      <c r="K35" s="239">
        <f t="shared" si="7"/>
        <v>6600000</v>
      </c>
      <c r="L35" s="237">
        <f t="shared" si="7"/>
        <v>343000</v>
      </c>
      <c r="M35" s="237">
        <f t="shared" si="7"/>
        <v>330000</v>
      </c>
      <c r="N35" s="237">
        <f t="shared" si="7"/>
        <v>1324000</v>
      </c>
      <c r="O35" s="237">
        <f t="shared" si="7"/>
        <v>31284173.848000001</v>
      </c>
      <c r="P35" s="20"/>
      <c r="Q35" s="237"/>
    </row>
    <row r="36" spans="1:17" ht="15" customHeight="1" x14ac:dyDescent="0.2">
      <c r="B36" s="4"/>
      <c r="C36" s="4"/>
      <c r="D36" s="4"/>
      <c r="E36" s="25" t="s">
        <v>25</v>
      </c>
      <c r="F36" s="30">
        <f>F35/H1</f>
        <v>82.57</v>
      </c>
      <c r="G36" s="30">
        <f>G35/H1</f>
        <v>335.58432123633719</v>
      </c>
      <c r="H36" s="30">
        <f>H35/H1</f>
        <v>246.42538718092658</v>
      </c>
      <c r="I36" s="30">
        <f>I35/H1</f>
        <v>206.46072053627447</v>
      </c>
      <c r="J36" s="37">
        <f>J35/H1</f>
        <v>65.424495591586037</v>
      </c>
      <c r="K36" s="38">
        <f>K35/H1</f>
        <v>272.43007628042136</v>
      </c>
      <c r="L36" s="30">
        <f>L35/H1</f>
        <v>14.158108509724928</v>
      </c>
      <c r="M36" s="30">
        <f>M35/H1</f>
        <v>13.621503814021066</v>
      </c>
      <c r="N36" s="30">
        <f>N35/H1</f>
        <v>54.651124393223917</v>
      </c>
      <c r="O36" s="3"/>
      <c r="P36" s="20"/>
      <c r="Q36" s="237"/>
    </row>
    <row r="37" spans="1:17" s="27" customFormat="1" ht="15" customHeight="1" x14ac:dyDescent="0.2">
      <c r="B37" s="21"/>
      <c r="C37" s="21"/>
      <c r="D37" s="21"/>
      <c r="E37" s="28" t="s">
        <v>27</v>
      </c>
      <c r="F37" s="31">
        <f>F36/C33</f>
        <v>2.9489285714285711</v>
      </c>
      <c r="G37" s="31">
        <f>G36/C33</f>
        <v>11.985154329869186</v>
      </c>
      <c r="H37" s="31">
        <f>H36/C33</f>
        <v>8.8009066850330928</v>
      </c>
      <c r="I37" s="31">
        <f>I36/C33</f>
        <v>7.3735971620098022</v>
      </c>
      <c r="J37" s="322">
        <f>(J36+K36)/C33</f>
        <v>12.06623470971455</v>
      </c>
      <c r="K37" s="323"/>
      <c r="L37" s="31">
        <f>L36/C33</f>
        <v>0.505646732490176</v>
      </c>
      <c r="M37" s="31">
        <f>M36/C33</f>
        <v>0.48648227907218095</v>
      </c>
      <c r="N37" s="31">
        <f>N36/C33</f>
        <v>1.9518258711865684</v>
      </c>
      <c r="O37" s="3"/>
      <c r="P37" s="23"/>
      <c r="Q37" s="148"/>
    </row>
    <row r="38" spans="1:17" s="27" customFormat="1" ht="15" customHeight="1" x14ac:dyDescent="0.2">
      <c r="B38" s="21"/>
      <c r="C38" s="21"/>
      <c r="D38" s="21"/>
      <c r="E38" s="24" t="s">
        <v>38</v>
      </c>
      <c r="F38" s="41">
        <f>SUM(F36:N36)</f>
        <v>1291.3257375425155</v>
      </c>
      <c r="G38" s="2"/>
      <c r="H38" s="2"/>
      <c r="I38" s="2"/>
      <c r="J38" s="319">
        <f>J36+K36</f>
        <v>337.8545718720074</v>
      </c>
      <c r="K38" s="320"/>
      <c r="L38" s="2"/>
      <c r="M38" s="2"/>
      <c r="N38" s="2"/>
      <c r="O38" s="2"/>
      <c r="P38" s="21"/>
      <c r="Q38" s="21"/>
    </row>
    <row r="39" spans="1:17" s="27" customFormat="1" ht="15" customHeight="1" x14ac:dyDescent="0.2">
      <c r="B39" s="21"/>
      <c r="C39" s="21"/>
      <c r="D39" s="21"/>
      <c r="E39" s="24" t="s">
        <v>39</v>
      </c>
      <c r="F39" s="44">
        <f>F38/C34</f>
        <v>44.528473708362604</v>
      </c>
      <c r="G39" s="29"/>
      <c r="H39" s="196"/>
      <c r="I39" s="193"/>
      <c r="J39" s="2"/>
      <c r="K39" s="2"/>
      <c r="L39" s="2"/>
      <c r="M39" s="2"/>
      <c r="N39" s="2"/>
      <c r="O39" s="2"/>
      <c r="P39" s="21"/>
      <c r="Q39" s="21"/>
    </row>
    <row r="40" spans="1:17" s="27" customFormat="1" ht="15" customHeight="1" x14ac:dyDescent="0.2">
      <c r="B40" s="21"/>
      <c r="C40" s="21"/>
      <c r="D40" s="21"/>
      <c r="E40" s="21"/>
      <c r="F40" s="2"/>
      <c r="G40" s="2"/>
      <c r="H40" s="2"/>
      <c r="I40" s="2"/>
      <c r="J40" s="2"/>
      <c r="K40" s="2"/>
      <c r="L40" s="2"/>
      <c r="M40" s="2"/>
      <c r="N40" s="2"/>
      <c r="O40" s="2"/>
      <c r="P40" s="21"/>
      <c r="Q40" s="21"/>
    </row>
    <row r="41" spans="1:17" s="27" customFormat="1" ht="15" customHeight="1" x14ac:dyDescent="0.2">
      <c r="B41" s="21"/>
      <c r="C41" s="21"/>
      <c r="D41" s="21"/>
      <c r="E41" s="21"/>
      <c r="F41" s="2"/>
      <c r="G41" s="2"/>
      <c r="H41" s="2"/>
      <c r="I41" s="2"/>
      <c r="J41" s="2"/>
      <c r="K41" s="2"/>
      <c r="L41" s="2"/>
      <c r="M41" s="2"/>
      <c r="N41" s="2"/>
      <c r="O41" s="2"/>
      <c r="P41" s="21"/>
      <c r="Q41" s="21"/>
    </row>
    <row r="42" spans="1:17" s="27" customFormat="1" ht="15" customHeight="1" x14ac:dyDescent="0.2">
      <c r="B42" s="21"/>
      <c r="C42" s="21"/>
      <c r="D42" s="21"/>
      <c r="E42" s="21"/>
      <c r="F42" s="2"/>
      <c r="G42" s="2"/>
      <c r="H42" s="2"/>
      <c r="I42" s="2"/>
      <c r="J42" s="2"/>
      <c r="K42" s="2"/>
      <c r="L42" s="2"/>
      <c r="M42" s="2"/>
      <c r="N42" s="2"/>
      <c r="O42" s="2"/>
      <c r="P42" s="21"/>
      <c r="Q42" s="21"/>
    </row>
    <row r="43" spans="1:17" s="27" customFormat="1" ht="15" customHeight="1" x14ac:dyDescent="0.2">
      <c r="B43" s="21"/>
      <c r="C43" s="21"/>
      <c r="D43" s="21"/>
      <c r="E43" s="21"/>
      <c r="F43" s="2"/>
      <c r="G43" s="2"/>
      <c r="H43" s="2"/>
      <c r="I43" s="2"/>
      <c r="J43" s="2"/>
      <c r="K43" s="2"/>
      <c r="L43" s="2"/>
      <c r="M43" s="2"/>
      <c r="N43" s="2"/>
      <c r="O43" s="2"/>
      <c r="P43" s="21"/>
      <c r="Q43" s="21"/>
    </row>
    <row r="44" spans="1:17" s="27" customFormat="1" ht="15" customHeight="1" x14ac:dyDescent="0.2">
      <c r="B44" s="21"/>
      <c r="C44" s="21"/>
      <c r="D44" s="21"/>
      <c r="E44" s="21"/>
      <c r="F44" s="2"/>
      <c r="G44" s="2"/>
      <c r="H44" s="2"/>
      <c r="I44" s="2"/>
      <c r="J44" s="2"/>
      <c r="K44" s="2"/>
      <c r="L44" s="2"/>
      <c r="M44" s="2"/>
      <c r="N44" s="2"/>
      <c r="O44" s="2"/>
      <c r="P44" s="21"/>
      <c r="Q44" s="21"/>
    </row>
    <row r="45" spans="1:17" s="27" customFormat="1" ht="15" customHeight="1" x14ac:dyDescent="0.2">
      <c r="B45" s="21"/>
      <c r="C45" s="21"/>
      <c r="D45" s="21"/>
      <c r="E45" s="21"/>
      <c r="F45" s="2"/>
      <c r="G45" s="2"/>
      <c r="H45" s="2"/>
      <c r="I45" s="2"/>
      <c r="J45" s="2"/>
      <c r="K45" s="2"/>
      <c r="L45" s="2"/>
      <c r="M45" s="2"/>
      <c r="N45" s="2"/>
      <c r="O45" s="2"/>
      <c r="P45" s="21"/>
      <c r="Q45" s="21"/>
    </row>
    <row r="46" spans="1:17" s="27" customFormat="1" ht="15" customHeight="1" x14ac:dyDescent="0.2">
      <c r="B46" s="21"/>
      <c r="C46" s="21"/>
      <c r="D46" s="21"/>
      <c r="E46" s="21"/>
      <c r="F46" s="2"/>
      <c r="G46" s="2"/>
      <c r="H46" s="2"/>
      <c r="I46" s="2"/>
      <c r="J46" s="2"/>
      <c r="K46" s="2"/>
      <c r="L46" s="2"/>
      <c r="M46" s="2"/>
      <c r="N46" s="2"/>
      <c r="O46" s="2"/>
      <c r="P46" s="21"/>
      <c r="Q46" s="21"/>
    </row>
    <row r="47" spans="1:17" s="27" customFormat="1" ht="15" customHeight="1" x14ac:dyDescent="0.2">
      <c r="B47" s="21"/>
      <c r="C47" s="21"/>
      <c r="D47" s="21"/>
      <c r="E47" s="21"/>
      <c r="F47" s="2"/>
      <c r="G47" s="2"/>
      <c r="H47" s="2"/>
      <c r="I47" s="2"/>
      <c r="J47" s="2"/>
      <c r="K47" s="2"/>
      <c r="L47" s="2"/>
      <c r="M47" s="2"/>
      <c r="N47" s="2"/>
      <c r="O47" s="2"/>
      <c r="P47" s="21"/>
      <c r="Q47" s="21"/>
    </row>
    <row r="48" spans="1:17" s="27" customFormat="1" ht="15" customHeight="1" x14ac:dyDescent="0.2">
      <c r="B48" s="21"/>
      <c r="C48" s="21"/>
      <c r="D48" s="21"/>
      <c r="E48" s="21"/>
      <c r="F48" s="2"/>
      <c r="G48" s="2"/>
      <c r="H48" s="2"/>
      <c r="I48" s="2"/>
      <c r="J48" s="2"/>
      <c r="K48" s="2"/>
      <c r="L48" s="2"/>
      <c r="M48" s="2"/>
      <c r="N48" s="2"/>
      <c r="O48" s="2"/>
      <c r="P48" s="21"/>
      <c r="Q48" s="21"/>
    </row>
    <row r="49" spans="2:17" s="27" customFormat="1" ht="15" customHeight="1" x14ac:dyDescent="0.2">
      <c r="B49" s="21"/>
      <c r="C49" s="21"/>
      <c r="D49" s="21"/>
      <c r="E49" s="21"/>
      <c r="F49" s="2"/>
      <c r="G49" s="2"/>
      <c r="H49" s="2"/>
      <c r="I49" s="2"/>
      <c r="J49" s="2"/>
      <c r="K49" s="2"/>
      <c r="L49" s="2"/>
      <c r="M49" s="2"/>
      <c r="N49" s="2"/>
      <c r="O49" s="2"/>
      <c r="P49" s="21"/>
      <c r="Q49" s="21"/>
    </row>
    <row r="50" spans="2:17" s="27" customFormat="1" ht="15" customHeight="1" x14ac:dyDescent="0.2">
      <c r="B50" s="21"/>
      <c r="C50" s="21"/>
      <c r="D50" s="21"/>
      <c r="E50" s="21"/>
      <c r="F50" s="2"/>
      <c r="G50" s="2"/>
      <c r="H50" s="2"/>
      <c r="I50" s="2"/>
      <c r="J50" s="2"/>
      <c r="K50" s="2"/>
      <c r="L50" s="2"/>
      <c r="M50" s="2"/>
      <c r="N50" s="2"/>
      <c r="O50" s="2"/>
      <c r="P50" s="21"/>
      <c r="Q50" s="21"/>
    </row>
    <row r="51" spans="2:17" s="27" customFormat="1" ht="15" customHeight="1" x14ac:dyDescent="0.2">
      <c r="B51" s="21"/>
      <c r="C51" s="21"/>
      <c r="D51" s="21"/>
      <c r="E51" s="21"/>
      <c r="F51" s="2"/>
      <c r="G51" s="2"/>
      <c r="H51" s="2"/>
      <c r="I51" s="2"/>
      <c r="J51" s="2"/>
      <c r="K51" s="2"/>
      <c r="L51" s="2"/>
      <c r="M51" s="2"/>
      <c r="N51" s="2"/>
      <c r="O51" s="2"/>
      <c r="P51" s="21"/>
      <c r="Q51" s="21"/>
    </row>
    <row r="52" spans="2:17" s="27" customFormat="1" ht="15" customHeight="1" x14ac:dyDescent="0.2">
      <c r="B52" s="21"/>
      <c r="C52" s="21"/>
      <c r="D52" s="21"/>
      <c r="E52" s="21"/>
      <c r="F52" s="2"/>
      <c r="G52" s="2"/>
      <c r="H52" s="2"/>
      <c r="I52" s="2"/>
      <c r="J52" s="2"/>
      <c r="K52" s="2"/>
      <c r="L52" s="2"/>
      <c r="M52" s="2"/>
      <c r="N52" s="2"/>
      <c r="O52" s="2"/>
      <c r="P52" s="21"/>
      <c r="Q52" s="21"/>
    </row>
    <row r="53" spans="2:17" ht="15" customHeight="1" x14ac:dyDescent="0.2"/>
    <row r="54" spans="2:17" ht="15" customHeight="1" x14ac:dyDescent="0.2"/>
    <row r="55" spans="2:17" ht="15" customHeight="1" x14ac:dyDescent="0.2"/>
    <row r="56" spans="2:17" ht="15" customHeight="1" x14ac:dyDescent="0.2"/>
    <row r="57" spans="2:17" ht="15" customHeight="1" x14ac:dyDescent="0.2"/>
    <row r="58" spans="2:17" ht="15" customHeight="1" x14ac:dyDescent="0.2"/>
    <row r="59" spans="2:17" ht="15" customHeight="1" x14ac:dyDescent="0.2"/>
    <row r="60" spans="2:17" ht="15" customHeight="1" x14ac:dyDescent="0.2"/>
    <row r="61" spans="2:17" ht="15" customHeight="1" x14ac:dyDescent="0.2"/>
    <row r="62" spans="2:17" ht="15" customHeight="1" x14ac:dyDescent="0.2"/>
    <row r="63" spans="2:17" ht="15" customHeight="1" x14ac:dyDescent="0.2"/>
    <row r="64" spans="2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</sheetData>
  <sheetProtection insertColumns="0" insertRows="0" deleteColumns="0" deleteRows="0"/>
  <mergeCells count="11">
    <mergeCell ref="P3:P4"/>
    <mergeCell ref="Q3:Q4"/>
    <mergeCell ref="J37:K37"/>
    <mergeCell ref="J38:K38"/>
    <mergeCell ref="B1:C1"/>
    <mergeCell ref="C3:C4"/>
    <mergeCell ref="E3:E4"/>
    <mergeCell ref="J3:K3"/>
    <mergeCell ref="O3:O4"/>
    <mergeCell ref="A3:B4"/>
    <mergeCell ref="D3:D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6:B32 F5 B33:B34" unlockedFormula="1"/>
    <ignoredError sqref="P29 F38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96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413</v>
      </c>
      <c r="F1" s="13" t="s">
        <v>9</v>
      </c>
      <c r="G1" s="13" t="s">
        <v>10</v>
      </c>
      <c r="H1" s="294">
        <v>51.29</v>
      </c>
      <c r="I1" s="14" t="s">
        <v>419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321</v>
      </c>
      <c r="B5" s="8">
        <v>42622</v>
      </c>
      <c r="C5" s="9"/>
      <c r="D5" s="9">
        <v>572</v>
      </c>
      <c r="E5" s="222" t="s">
        <v>430</v>
      </c>
      <c r="F5" s="295"/>
      <c r="G5" s="295"/>
      <c r="H5" s="295">
        <v>312</v>
      </c>
      <c r="I5" s="302">
        <v>6329.84</v>
      </c>
      <c r="J5" s="296"/>
      <c r="K5" s="297"/>
      <c r="L5" s="295"/>
      <c r="M5" s="295"/>
      <c r="N5" s="295">
        <v>1000</v>
      </c>
      <c r="O5" s="298">
        <f t="shared" ref="O5:O13" si="0">SUM(F5:N5)</f>
        <v>7641.84</v>
      </c>
      <c r="P5" s="32">
        <f>O5/H1</f>
        <v>148.99278611815168</v>
      </c>
      <c r="Q5" s="42"/>
    </row>
    <row r="6" spans="1:17" ht="15" customHeight="1" x14ac:dyDescent="0.2">
      <c r="A6" s="21" t="s">
        <v>322</v>
      </c>
      <c r="B6" s="10">
        <f>B5+1</f>
        <v>42623</v>
      </c>
      <c r="C6" s="9">
        <v>1</v>
      </c>
      <c r="D6" s="9">
        <v>573</v>
      </c>
      <c r="E6" s="222" t="s">
        <v>422</v>
      </c>
      <c r="F6" s="295"/>
      <c r="G6" s="295"/>
      <c r="H6" s="295">
        <v>376</v>
      </c>
      <c r="I6" s="295"/>
      <c r="J6" s="296"/>
      <c r="K6" s="297"/>
      <c r="L6" s="295">
        <v>22</v>
      </c>
      <c r="M6" s="295">
        <v>250</v>
      </c>
      <c r="N6" s="295"/>
      <c r="O6" s="298">
        <f t="shared" si="0"/>
        <v>648</v>
      </c>
      <c r="P6" s="32">
        <f>O6/H1</f>
        <v>12.634041723532853</v>
      </c>
      <c r="Q6" s="47"/>
    </row>
    <row r="7" spans="1:17" ht="15" customHeight="1" x14ac:dyDescent="0.2">
      <c r="A7" s="21" t="s">
        <v>323</v>
      </c>
      <c r="B7" s="10">
        <f t="shared" ref="B7:B31" si="1">B6+1</f>
        <v>42624</v>
      </c>
      <c r="C7" s="9">
        <v>2</v>
      </c>
      <c r="D7" s="9">
        <v>574</v>
      </c>
      <c r="E7" s="222" t="s">
        <v>422</v>
      </c>
      <c r="F7" s="295"/>
      <c r="G7" s="295"/>
      <c r="H7" s="295">
        <v>325</v>
      </c>
      <c r="I7" s="295"/>
      <c r="J7" s="296"/>
      <c r="K7" s="297"/>
      <c r="L7" s="295"/>
      <c r="M7" s="295"/>
      <c r="N7" s="295">
        <v>240</v>
      </c>
      <c r="O7" s="298">
        <f t="shared" si="0"/>
        <v>565</v>
      </c>
      <c r="P7" s="32">
        <f>O7/H1</f>
        <v>11.015792552154416</v>
      </c>
      <c r="Q7" s="47"/>
    </row>
    <row r="8" spans="1:17" ht="15" customHeight="1" x14ac:dyDescent="0.2">
      <c r="A8" s="21" t="s">
        <v>317</v>
      </c>
      <c r="B8" s="10">
        <f t="shared" si="1"/>
        <v>42625</v>
      </c>
      <c r="C8" s="9">
        <v>3</v>
      </c>
      <c r="D8" s="9">
        <v>575</v>
      </c>
      <c r="E8" s="222" t="s">
        <v>424</v>
      </c>
      <c r="F8" s="295"/>
      <c r="G8" s="295">
        <v>2850</v>
      </c>
      <c r="H8" s="295">
        <v>648</v>
      </c>
      <c r="I8" s="295">
        <v>2095</v>
      </c>
      <c r="J8" s="296">
        <v>360</v>
      </c>
      <c r="K8" s="297"/>
      <c r="L8" s="295"/>
      <c r="M8" s="295"/>
      <c r="N8" s="295"/>
      <c r="O8" s="298">
        <f t="shared" si="0"/>
        <v>5953</v>
      </c>
      <c r="P8" s="32">
        <f>O8/H1</f>
        <v>116.06550984597388</v>
      </c>
      <c r="Q8" s="47"/>
    </row>
    <row r="9" spans="1:17" ht="15" customHeight="1" x14ac:dyDescent="0.2">
      <c r="A9" s="21" t="s">
        <v>318</v>
      </c>
      <c r="B9" s="10">
        <f t="shared" si="1"/>
        <v>42626</v>
      </c>
      <c r="C9" s="9">
        <v>4</v>
      </c>
      <c r="D9" s="9">
        <v>576</v>
      </c>
      <c r="E9" s="222" t="s">
        <v>427</v>
      </c>
      <c r="F9" s="295"/>
      <c r="G9" s="295">
        <v>750</v>
      </c>
      <c r="H9" s="295">
        <v>306</v>
      </c>
      <c r="I9" s="295">
        <v>160</v>
      </c>
      <c r="J9" s="296"/>
      <c r="K9" s="297"/>
      <c r="L9" s="295"/>
      <c r="M9" s="295"/>
      <c r="N9" s="295"/>
      <c r="O9" s="298">
        <f t="shared" si="0"/>
        <v>1216</v>
      </c>
      <c r="P9" s="32">
        <f>O9/H1</f>
        <v>23.708325209592513</v>
      </c>
    </row>
    <row r="10" spans="1:17" ht="15" customHeight="1" x14ac:dyDescent="0.2">
      <c r="A10" s="21" t="s">
        <v>319</v>
      </c>
      <c r="B10" s="10">
        <f t="shared" si="1"/>
        <v>42627</v>
      </c>
      <c r="C10" s="9">
        <v>5</v>
      </c>
      <c r="D10" s="9">
        <v>577</v>
      </c>
      <c r="E10" s="222" t="s">
        <v>428</v>
      </c>
      <c r="F10" s="295"/>
      <c r="G10" s="295"/>
      <c r="H10" s="295">
        <v>245</v>
      </c>
      <c r="I10" s="295">
        <v>35</v>
      </c>
      <c r="J10" s="296">
        <v>150</v>
      </c>
      <c r="K10" s="297"/>
      <c r="L10" s="295"/>
      <c r="M10" s="295"/>
      <c r="N10" s="295"/>
      <c r="O10" s="298">
        <f t="shared" si="0"/>
        <v>430</v>
      </c>
      <c r="P10" s="32">
        <f>O10/H1</f>
        <v>8.383700526418405</v>
      </c>
      <c r="Q10" s="42"/>
    </row>
    <row r="11" spans="1:17" ht="15" customHeight="1" x14ac:dyDescent="0.2">
      <c r="A11" s="21" t="s">
        <v>320</v>
      </c>
      <c r="B11" s="10">
        <f t="shared" si="1"/>
        <v>42628</v>
      </c>
      <c r="C11" s="9">
        <v>6</v>
      </c>
      <c r="D11" s="9">
        <v>578</v>
      </c>
      <c r="E11" s="222" t="s">
        <v>429</v>
      </c>
      <c r="F11" s="295"/>
      <c r="G11" s="295">
        <v>1290</v>
      </c>
      <c r="H11" s="295">
        <v>351</v>
      </c>
      <c r="I11" s="295"/>
      <c r="J11" s="296"/>
      <c r="K11" s="297"/>
      <c r="L11" s="295">
        <v>145</v>
      </c>
      <c r="M11" s="295"/>
      <c r="N11" s="295"/>
      <c r="O11" s="298">
        <f t="shared" si="0"/>
        <v>1786</v>
      </c>
      <c r="P11" s="32">
        <f>O11/H1</f>
        <v>34.821602651589004</v>
      </c>
    </row>
    <row r="12" spans="1:17" ht="15" customHeight="1" x14ac:dyDescent="0.2">
      <c r="A12" s="21" t="s">
        <v>321</v>
      </c>
      <c r="B12" s="10">
        <f t="shared" si="1"/>
        <v>42629</v>
      </c>
      <c r="C12" s="9">
        <v>7</v>
      </c>
      <c r="D12" s="9">
        <v>579</v>
      </c>
      <c r="E12" s="222" t="s">
        <v>421</v>
      </c>
      <c r="F12" s="295">
        <v>40</v>
      </c>
      <c r="G12" s="295">
        <v>950</v>
      </c>
      <c r="H12" s="295">
        <v>228</v>
      </c>
      <c r="I12" s="302">
        <v>11541.12</v>
      </c>
      <c r="J12" s="296"/>
      <c r="K12" s="297"/>
      <c r="L12" s="295"/>
      <c r="M12" s="295"/>
      <c r="N12" s="295"/>
      <c r="O12" s="298">
        <f t="shared" si="0"/>
        <v>12759.12</v>
      </c>
      <c r="P12" s="32">
        <f>O12/H1</f>
        <v>248.76428153636189</v>
      </c>
      <c r="Q12" s="42"/>
    </row>
    <row r="13" spans="1:17" ht="15" customHeight="1" x14ac:dyDescent="0.2">
      <c r="A13" s="21" t="s">
        <v>322</v>
      </c>
      <c r="B13" s="10">
        <f t="shared" si="1"/>
        <v>42630</v>
      </c>
      <c r="C13" s="9">
        <v>8</v>
      </c>
      <c r="D13" s="9">
        <v>580</v>
      </c>
      <c r="E13" s="222" t="s">
        <v>423</v>
      </c>
      <c r="F13" s="295"/>
      <c r="G13" s="295"/>
      <c r="H13" s="295">
        <v>392</v>
      </c>
      <c r="I13" s="295"/>
      <c r="J13" s="296"/>
      <c r="K13" s="297"/>
      <c r="L13" s="295"/>
      <c r="M13" s="295"/>
      <c r="N13" s="295"/>
      <c r="O13" s="298">
        <f t="shared" si="0"/>
        <v>392</v>
      </c>
      <c r="P13" s="32">
        <f>O13/H1</f>
        <v>7.6428153636186389</v>
      </c>
      <c r="Q13" s="42"/>
    </row>
    <row r="14" spans="1:17" ht="15" customHeight="1" x14ac:dyDescent="0.2">
      <c r="A14" s="21" t="s">
        <v>323</v>
      </c>
      <c r="B14" s="10">
        <f t="shared" si="1"/>
        <v>42631</v>
      </c>
      <c r="C14" s="9">
        <v>9</v>
      </c>
      <c r="D14" s="9">
        <v>581</v>
      </c>
      <c r="E14" s="222" t="s">
        <v>423</v>
      </c>
      <c r="F14" s="295"/>
      <c r="G14" s="295"/>
      <c r="H14" s="295">
        <v>236</v>
      </c>
      <c r="I14" s="295"/>
      <c r="J14" s="296"/>
      <c r="K14" s="297">
        <v>2450</v>
      </c>
      <c r="L14" s="295"/>
      <c r="M14" s="295">
        <v>70</v>
      </c>
      <c r="N14" s="295"/>
      <c r="O14" s="298">
        <f t="shared" ref="O14:O31" si="2">SUM(F14:N14)</f>
        <v>2756</v>
      </c>
      <c r="P14" s="32">
        <f>O14/H1</f>
        <v>53.733671280951455</v>
      </c>
      <c r="Q14" s="42"/>
    </row>
    <row r="15" spans="1:17" ht="15" customHeight="1" x14ac:dyDescent="0.2">
      <c r="A15" s="21" t="s">
        <v>317</v>
      </c>
      <c r="B15" s="10">
        <f t="shared" si="1"/>
        <v>42632</v>
      </c>
      <c r="C15" s="9">
        <v>10</v>
      </c>
      <c r="D15" s="9">
        <v>582</v>
      </c>
      <c r="E15" s="222" t="s">
        <v>425</v>
      </c>
      <c r="F15" s="295"/>
      <c r="G15" s="295">
        <v>1800</v>
      </c>
      <c r="H15" s="295">
        <v>345</v>
      </c>
      <c r="I15" s="295">
        <v>1000</v>
      </c>
      <c r="J15" s="296"/>
      <c r="K15" s="297"/>
      <c r="L15" s="295"/>
      <c r="M15" s="295"/>
      <c r="N15" s="295"/>
      <c r="O15" s="298">
        <f t="shared" si="2"/>
        <v>3145</v>
      </c>
      <c r="P15" s="32">
        <f>O15/H1</f>
        <v>61.317995710664846</v>
      </c>
      <c r="Q15" s="42"/>
    </row>
    <row r="16" spans="1:17" ht="15" customHeight="1" x14ac:dyDescent="0.2">
      <c r="A16" s="21" t="s">
        <v>318</v>
      </c>
      <c r="B16" s="10">
        <f t="shared" si="1"/>
        <v>42633</v>
      </c>
      <c r="C16" s="9">
        <v>11</v>
      </c>
      <c r="D16" s="9">
        <v>583</v>
      </c>
      <c r="E16" s="222" t="s">
        <v>426</v>
      </c>
      <c r="F16" s="295"/>
      <c r="G16" s="295"/>
      <c r="H16" s="295">
        <v>255</v>
      </c>
      <c r="I16" s="295"/>
      <c r="J16" s="296"/>
      <c r="K16" s="297"/>
      <c r="L16" s="295"/>
      <c r="M16" s="295"/>
      <c r="N16" s="295"/>
      <c r="O16" s="298">
        <f t="shared" si="2"/>
        <v>255</v>
      </c>
      <c r="P16" s="32">
        <f>O16/H1</f>
        <v>4.9717293819457984</v>
      </c>
      <c r="Q16" s="42"/>
    </row>
    <row r="17" spans="1:17" ht="15" customHeight="1" x14ac:dyDescent="0.2">
      <c r="A17" s="21" t="s">
        <v>319</v>
      </c>
      <c r="B17" s="10">
        <f t="shared" si="1"/>
        <v>42634</v>
      </c>
      <c r="C17" s="9">
        <v>12</v>
      </c>
      <c r="D17" s="9">
        <v>584</v>
      </c>
      <c r="E17" s="222" t="s">
        <v>426</v>
      </c>
      <c r="F17" s="295">
        <v>400</v>
      </c>
      <c r="G17" s="295"/>
      <c r="H17" s="295">
        <v>260</v>
      </c>
      <c r="I17" s="295"/>
      <c r="J17" s="296"/>
      <c r="K17" s="297">
        <v>2000</v>
      </c>
      <c r="L17" s="295"/>
      <c r="M17" s="295"/>
      <c r="N17" s="295"/>
      <c r="O17" s="298">
        <f t="shared" si="2"/>
        <v>2660</v>
      </c>
      <c r="P17" s="32">
        <f>O17/H1</f>
        <v>51.86196139598362</v>
      </c>
      <c r="Q17" s="42"/>
    </row>
    <row r="18" spans="1:17" ht="15" customHeight="1" x14ac:dyDescent="0.2">
      <c r="A18" s="21" t="s">
        <v>320</v>
      </c>
      <c r="B18" s="10">
        <f t="shared" si="1"/>
        <v>42635</v>
      </c>
      <c r="C18" s="9">
        <v>13</v>
      </c>
      <c r="D18" s="9">
        <v>585</v>
      </c>
      <c r="E18" s="222" t="s">
        <v>426</v>
      </c>
      <c r="F18" s="295"/>
      <c r="G18" s="295"/>
      <c r="H18" s="295">
        <v>302</v>
      </c>
      <c r="I18" s="295">
        <v>50</v>
      </c>
      <c r="J18" s="296"/>
      <c r="K18" s="297"/>
      <c r="L18" s="295"/>
      <c r="M18" s="295"/>
      <c r="N18" s="295"/>
      <c r="O18" s="298">
        <f t="shared" si="2"/>
        <v>352</v>
      </c>
      <c r="P18" s="32">
        <f>O18/H1</f>
        <v>6.862936244882043</v>
      </c>
      <c r="Q18" s="42"/>
    </row>
    <row r="19" spans="1:17" ht="15" customHeight="1" x14ac:dyDescent="0.2">
      <c r="A19" s="21" t="s">
        <v>321</v>
      </c>
      <c r="B19" s="10">
        <f t="shared" si="1"/>
        <v>42636</v>
      </c>
      <c r="C19" s="9">
        <v>14</v>
      </c>
      <c r="D19" s="9">
        <v>586</v>
      </c>
      <c r="E19" s="222" t="s">
        <v>426</v>
      </c>
      <c r="F19" s="295"/>
      <c r="G19" s="295"/>
      <c r="H19" s="295">
        <v>389</v>
      </c>
      <c r="I19" s="295"/>
      <c r="J19" s="296"/>
      <c r="K19" s="297"/>
      <c r="L19" s="295"/>
      <c r="M19" s="295"/>
      <c r="N19" s="295"/>
      <c r="O19" s="298">
        <f t="shared" si="2"/>
        <v>389</v>
      </c>
      <c r="P19" s="32">
        <f>O19/H1</f>
        <v>7.5843244297133943</v>
      </c>
      <c r="Q19" s="42"/>
    </row>
    <row r="20" spans="1:17" ht="15" customHeight="1" x14ac:dyDescent="0.2">
      <c r="A20" s="21" t="s">
        <v>322</v>
      </c>
      <c r="B20" s="10">
        <f t="shared" si="1"/>
        <v>42637</v>
      </c>
      <c r="C20" s="9">
        <v>15</v>
      </c>
      <c r="D20" s="9">
        <v>587</v>
      </c>
      <c r="E20" s="222" t="s">
        <v>426</v>
      </c>
      <c r="F20" s="295"/>
      <c r="G20" s="295"/>
      <c r="H20" s="295">
        <v>312</v>
      </c>
      <c r="I20" s="295"/>
      <c r="J20" s="296"/>
      <c r="K20" s="297"/>
      <c r="L20" s="295"/>
      <c r="M20" s="295">
        <v>95</v>
      </c>
      <c r="N20" s="295"/>
      <c r="O20" s="298">
        <f t="shared" si="2"/>
        <v>407</v>
      </c>
      <c r="P20" s="32">
        <f>O20/H1</f>
        <v>7.9352700331448629</v>
      </c>
      <c r="Q20" s="42"/>
    </row>
    <row r="21" spans="1:17" ht="15" customHeight="1" x14ac:dyDescent="0.2">
      <c r="A21" s="21" t="s">
        <v>323</v>
      </c>
      <c r="B21" s="10">
        <f t="shared" si="1"/>
        <v>42638</v>
      </c>
      <c r="C21" s="9">
        <v>16</v>
      </c>
      <c r="D21" s="9">
        <v>588</v>
      </c>
      <c r="E21" s="222" t="s">
        <v>443</v>
      </c>
      <c r="F21" s="295"/>
      <c r="G21" s="295">
        <v>6750</v>
      </c>
      <c r="H21" s="295">
        <v>346</v>
      </c>
      <c r="I21" s="295">
        <v>1000</v>
      </c>
      <c r="J21" s="296"/>
      <c r="K21" s="297"/>
      <c r="L21" s="295"/>
      <c r="M21" s="295"/>
      <c r="N21" s="295">
        <v>194</v>
      </c>
      <c r="O21" s="298">
        <f t="shared" si="2"/>
        <v>8290</v>
      </c>
      <c r="P21" s="32">
        <f>O21/H1</f>
        <v>161.62994735815948</v>
      </c>
      <c r="Q21" s="42"/>
    </row>
    <row r="22" spans="1:17" ht="15" customHeight="1" x14ac:dyDescent="0.2">
      <c r="A22" s="21" t="s">
        <v>317</v>
      </c>
      <c r="B22" s="10">
        <f t="shared" si="1"/>
        <v>42639</v>
      </c>
      <c r="C22" s="9">
        <v>17</v>
      </c>
      <c r="D22" s="9">
        <v>589</v>
      </c>
      <c r="E22" s="222" t="s">
        <v>444</v>
      </c>
      <c r="F22" s="295">
        <v>400</v>
      </c>
      <c r="G22" s="295">
        <v>630</v>
      </c>
      <c r="H22" s="295">
        <v>267</v>
      </c>
      <c r="I22" s="302">
        <v>1326.58</v>
      </c>
      <c r="J22" s="296"/>
      <c r="K22" s="297"/>
      <c r="L22" s="295"/>
      <c r="M22" s="295"/>
      <c r="N22" s="295"/>
      <c r="O22" s="298">
        <f t="shared" si="2"/>
        <v>2623.58</v>
      </c>
      <c r="P22" s="32">
        <f>O22/H1</f>
        <v>51.15188145837395</v>
      </c>
      <c r="Q22" s="42"/>
    </row>
    <row r="23" spans="1:17" ht="15" customHeight="1" x14ac:dyDescent="0.2">
      <c r="A23" s="21" t="s">
        <v>318</v>
      </c>
      <c r="B23" s="10">
        <f t="shared" si="1"/>
        <v>42640</v>
      </c>
      <c r="C23" s="9">
        <v>18</v>
      </c>
      <c r="D23" s="9">
        <v>590</v>
      </c>
      <c r="E23" s="222" t="s">
        <v>420</v>
      </c>
      <c r="F23" s="295"/>
      <c r="G23" s="295"/>
      <c r="H23" s="295">
        <v>322</v>
      </c>
      <c r="I23" s="295"/>
      <c r="J23" s="296"/>
      <c r="K23" s="297">
        <v>40</v>
      </c>
      <c r="L23" s="295">
        <v>10</v>
      </c>
      <c r="M23" s="295"/>
      <c r="N23" s="295">
        <v>20</v>
      </c>
      <c r="O23" s="298">
        <f t="shared" si="2"/>
        <v>392</v>
      </c>
      <c r="P23" s="32">
        <f>O23/H1</f>
        <v>7.6428153636186389</v>
      </c>
      <c r="Q23" s="42"/>
    </row>
    <row r="24" spans="1:17" ht="15" customHeight="1" x14ac:dyDescent="0.2">
      <c r="A24" s="21" t="s">
        <v>319</v>
      </c>
      <c r="B24" s="10">
        <f t="shared" si="1"/>
        <v>42641</v>
      </c>
      <c r="C24" s="9">
        <v>19</v>
      </c>
      <c r="D24" s="9">
        <v>591</v>
      </c>
      <c r="E24" s="222" t="s">
        <v>420</v>
      </c>
      <c r="F24" s="295"/>
      <c r="G24" s="295"/>
      <c r="H24" s="295">
        <v>807</v>
      </c>
      <c r="I24" s="295"/>
      <c r="J24" s="296"/>
      <c r="K24" s="297">
        <v>1100</v>
      </c>
      <c r="L24" s="295"/>
      <c r="M24" s="295"/>
      <c r="N24" s="295"/>
      <c r="O24" s="298">
        <f t="shared" si="2"/>
        <v>1907</v>
      </c>
      <c r="P24" s="32">
        <f>O24/H1</f>
        <v>37.180736985767204</v>
      </c>
      <c r="Q24" s="42"/>
    </row>
    <row r="25" spans="1:17" ht="15" customHeight="1" x14ac:dyDescent="0.2">
      <c r="A25" s="21" t="s">
        <v>320</v>
      </c>
      <c r="B25" s="10">
        <f t="shared" si="1"/>
        <v>42642</v>
      </c>
      <c r="C25" s="9">
        <v>20</v>
      </c>
      <c r="D25" s="9">
        <v>592</v>
      </c>
      <c r="E25" s="222" t="s">
        <v>445</v>
      </c>
      <c r="F25" s="295"/>
      <c r="G25" s="295">
        <v>2060.2399999999998</v>
      </c>
      <c r="H25" s="295">
        <v>515</v>
      </c>
      <c r="I25" s="295">
        <v>900</v>
      </c>
      <c r="J25" s="296"/>
      <c r="K25" s="297"/>
      <c r="L25" s="295">
        <v>10</v>
      </c>
      <c r="M25" s="295"/>
      <c r="N25" s="295"/>
      <c r="O25" s="298">
        <f t="shared" si="2"/>
        <v>3485.24</v>
      </c>
      <c r="P25" s="32">
        <f>O25/H1</f>
        <v>67.951647494638323</v>
      </c>
      <c r="Q25" s="42"/>
    </row>
    <row r="26" spans="1:17" ht="15" customHeight="1" x14ac:dyDescent="0.2">
      <c r="A26" s="21" t="s">
        <v>321</v>
      </c>
      <c r="B26" s="10">
        <f t="shared" si="1"/>
        <v>42643</v>
      </c>
      <c r="C26" s="9">
        <v>21</v>
      </c>
      <c r="D26" s="9">
        <v>593</v>
      </c>
      <c r="E26" s="222" t="s">
        <v>415</v>
      </c>
      <c r="F26" s="295"/>
      <c r="G26" s="295"/>
      <c r="H26" s="295">
        <v>525</v>
      </c>
      <c r="I26" s="295">
        <v>150</v>
      </c>
      <c r="J26" s="296"/>
      <c r="K26" s="297"/>
      <c r="L26" s="295"/>
      <c r="M26" s="295"/>
      <c r="N26" s="295">
        <v>10</v>
      </c>
      <c r="O26" s="298">
        <f t="shared" si="2"/>
        <v>685</v>
      </c>
      <c r="P26" s="32">
        <f>O26/H1</f>
        <v>13.355429908364204</v>
      </c>
      <c r="Q26" s="42"/>
    </row>
    <row r="27" spans="1:17" ht="15" customHeight="1" x14ac:dyDescent="0.2">
      <c r="A27" s="21" t="s">
        <v>322</v>
      </c>
      <c r="B27" s="10">
        <f t="shared" si="1"/>
        <v>42644</v>
      </c>
      <c r="C27" s="9">
        <v>22</v>
      </c>
      <c r="D27" s="9">
        <v>594</v>
      </c>
      <c r="E27" s="222" t="s">
        <v>415</v>
      </c>
      <c r="F27" s="295"/>
      <c r="G27" s="295">
        <v>2430</v>
      </c>
      <c r="H27" s="295">
        <v>554</v>
      </c>
      <c r="I27" s="295"/>
      <c r="J27" s="296">
        <v>260</v>
      </c>
      <c r="K27" s="297"/>
      <c r="L27" s="295">
        <v>28</v>
      </c>
      <c r="M27" s="295"/>
      <c r="N27" s="295"/>
      <c r="O27" s="298">
        <f t="shared" si="2"/>
        <v>3272</v>
      </c>
      <c r="P27" s="32">
        <f>O27/H1</f>
        <v>63.794111912653541</v>
      </c>
      <c r="Q27" s="42"/>
    </row>
    <row r="28" spans="1:17" ht="15" customHeight="1" x14ac:dyDescent="0.2">
      <c r="A28" s="21" t="s">
        <v>323</v>
      </c>
      <c r="B28" s="10">
        <f t="shared" si="1"/>
        <v>42645</v>
      </c>
      <c r="C28" s="9">
        <v>23</v>
      </c>
      <c r="D28" s="9">
        <v>595</v>
      </c>
      <c r="E28" s="222" t="s">
        <v>415</v>
      </c>
      <c r="F28" s="295"/>
      <c r="G28" s="295"/>
      <c r="H28" s="295">
        <v>489</v>
      </c>
      <c r="I28" s="295"/>
      <c r="J28" s="296"/>
      <c r="K28" s="297"/>
      <c r="L28" s="295"/>
      <c r="M28" s="295">
        <v>120</v>
      </c>
      <c r="N28" s="295"/>
      <c r="O28" s="298">
        <f t="shared" si="2"/>
        <v>609</v>
      </c>
      <c r="P28" s="32">
        <f>O28/H1</f>
        <v>11.873659582764672</v>
      </c>
      <c r="Q28" s="42"/>
    </row>
    <row r="29" spans="1:17" ht="15" customHeight="1" x14ac:dyDescent="0.2">
      <c r="A29" s="21" t="s">
        <v>317</v>
      </c>
      <c r="B29" s="10">
        <f t="shared" si="1"/>
        <v>42646</v>
      </c>
      <c r="C29" s="9">
        <v>24</v>
      </c>
      <c r="D29" s="9">
        <v>596</v>
      </c>
      <c r="E29" s="222" t="s">
        <v>415</v>
      </c>
      <c r="F29" s="295"/>
      <c r="G29" s="295"/>
      <c r="H29" s="295">
        <v>978</v>
      </c>
      <c r="I29" s="295">
        <v>30</v>
      </c>
      <c r="J29" s="296">
        <v>190</v>
      </c>
      <c r="K29" s="297"/>
      <c r="L29" s="295"/>
      <c r="M29" s="295"/>
      <c r="N29" s="295"/>
      <c r="O29" s="298">
        <f t="shared" si="2"/>
        <v>1198</v>
      </c>
      <c r="P29" s="32">
        <f>O29/H1</f>
        <v>23.357379606161047</v>
      </c>
      <c r="Q29" s="42"/>
    </row>
    <row r="30" spans="1:17" ht="15" customHeight="1" x14ac:dyDescent="0.2">
      <c r="A30" s="21" t="s">
        <v>318</v>
      </c>
      <c r="B30" s="10">
        <f t="shared" si="1"/>
        <v>42647</v>
      </c>
      <c r="C30" s="9">
        <v>25</v>
      </c>
      <c r="D30" s="9">
        <v>597</v>
      </c>
      <c r="E30" s="222" t="s">
        <v>415</v>
      </c>
      <c r="F30" s="295"/>
      <c r="G30" s="295"/>
      <c r="H30" s="295">
        <v>697</v>
      </c>
      <c r="I30" s="295"/>
      <c r="J30" s="296"/>
      <c r="K30" s="297"/>
      <c r="L30" s="295">
        <v>75</v>
      </c>
      <c r="M30" s="295">
        <v>90</v>
      </c>
      <c r="N30" s="295">
        <v>1050</v>
      </c>
      <c r="O30" s="298">
        <f t="shared" si="2"/>
        <v>1912</v>
      </c>
      <c r="P30" s="32">
        <f>O30/H1</f>
        <v>37.278221875609283</v>
      </c>
      <c r="Q30" s="42"/>
    </row>
    <row r="31" spans="1:17" ht="15" customHeight="1" x14ac:dyDescent="0.2">
      <c r="A31" s="21" t="s">
        <v>319</v>
      </c>
      <c r="B31" s="10">
        <f t="shared" si="1"/>
        <v>42648</v>
      </c>
      <c r="C31" s="9">
        <v>26</v>
      </c>
      <c r="D31" s="9">
        <v>598</v>
      </c>
      <c r="E31" s="222" t="s">
        <v>416</v>
      </c>
      <c r="F31" s="295"/>
      <c r="G31" s="295">
        <v>3133</v>
      </c>
      <c r="H31" s="295">
        <v>290</v>
      </c>
      <c r="I31" s="295">
        <v>190</v>
      </c>
      <c r="J31" s="296"/>
      <c r="K31" s="297"/>
      <c r="L31" s="295"/>
      <c r="M31" s="295"/>
      <c r="N31" s="295"/>
      <c r="O31" s="298">
        <f t="shared" si="2"/>
        <v>3613</v>
      </c>
      <c r="P31" s="32">
        <f>O31/H1</f>
        <v>70.442581399883025</v>
      </c>
      <c r="Q31" s="42"/>
    </row>
    <row r="32" spans="1:17" ht="15" customHeight="1" x14ac:dyDescent="0.2">
      <c r="B32" s="10"/>
      <c r="E32" s="223" t="s">
        <v>26</v>
      </c>
      <c r="F32" s="299">
        <f t="shared" ref="F32:O32" si="3">SUM(F5:F31)</f>
        <v>840</v>
      </c>
      <c r="G32" s="299">
        <f t="shared" si="3"/>
        <v>22643.239999999998</v>
      </c>
      <c r="H32" s="299">
        <f t="shared" si="3"/>
        <v>11072</v>
      </c>
      <c r="I32" s="299">
        <f t="shared" si="3"/>
        <v>24807.54</v>
      </c>
      <c r="J32" s="300">
        <f t="shared" si="3"/>
        <v>960</v>
      </c>
      <c r="K32" s="301">
        <f t="shared" si="3"/>
        <v>5590</v>
      </c>
      <c r="L32" s="299">
        <f t="shared" si="3"/>
        <v>290</v>
      </c>
      <c r="M32" s="299">
        <f t="shared" si="3"/>
        <v>625</v>
      </c>
      <c r="N32" s="299">
        <f t="shared" si="3"/>
        <v>2514</v>
      </c>
      <c r="O32" s="299">
        <f t="shared" si="3"/>
        <v>69341.78</v>
      </c>
      <c r="P32" s="20"/>
      <c r="Q32" s="299"/>
    </row>
    <row r="33" spans="2:17" ht="15" customHeight="1" x14ac:dyDescent="0.2">
      <c r="B33" s="4"/>
      <c r="C33" s="4"/>
      <c r="D33" s="4"/>
      <c r="E33" s="25" t="s">
        <v>25</v>
      </c>
      <c r="F33" s="30">
        <f>F32/H1</f>
        <v>16.377461493468513</v>
      </c>
      <c r="G33" s="30">
        <f>G32/H1</f>
        <v>441.4747514135309</v>
      </c>
      <c r="H33" s="30">
        <f>H32/H1</f>
        <v>215.87054006628972</v>
      </c>
      <c r="I33" s="30">
        <f>I32/H1</f>
        <v>483.6720608305713</v>
      </c>
      <c r="J33" s="37">
        <f>J32/H1</f>
        <v>18.717098849678301</v>
      </c>
      <c r="K33" s="38">
        <f>K32/H1</f>
        <v>108.98810684343927</v>
      </c>
      <c r="L33" s="30">
        <f>L32/H1</f>
        <v>5.6541236108403199</v>
      </c>
      <c r="M33" s="30">
        <f>M32/H1</f>
        <v>12.18561123025931</v>
      </c>
      <c r="N33" s="30">
        <f>N32/H1</f>
        <v>49.015402612595047</v>
      </c>
      <c r="O33" s="3"/>
      <c r="P33" s="20"/>
      <c r="Q33" s="299"/>
    </row>
    <row r="34" spans="2:17" s="27" customFormat="1" ht="15" customHeight="1" x14ac:dyDescent="0.2">
      <c r="B34" s="21"/>
      <c r="C34" s="21"/>
      <c r="D34" s="21"/>
      <c r="E34" s="28" t="s">
        <v>27</v>
      </c>
      <c r="F34" s="31">
        <f>F33/C31</f>
        <v>0.62990236513340436</v>
      </c>
      <c r="G34" s="31">
        <f>G33/C31</f>
        <v>16.979798131289648</v>
      </c>
      <c r="H34" s="31">
        <f>H33/C31</f>
        <v>8.3027130794726816</v>
      </c>
      <c r="I34" s="31">
        <f>I33/C31</f>
        <v>18.602771570406588</v>
      </c>
      <c r="J34" s="322">
        <f>(J33+K33)/C31</f>
        <v>4.9117386805045218</v>
      </c>
      <c r="K34" s="323"/>
      <c r="L34" s="31">
        <f>L33/C31</f>
        <v>0.2174662927246277</v>
      </c>
      <c r="M34" s="31">
        <f>M33/C31</f>
        <v>0.46867735500997348</v>
      </c>
      <c r="N34" s="31">
        <f>N33/C31</f>
        <v>1.8852077927921171</v>
      </c>
      <c r="O34" s="3"/>
      <c r="P34" s="23"/>
      <c r="Q34" s="148"/>
    </row>
    <row r="35" spans="2:17" s="27" customFormat="1" ht="15" customHeight="1" x14ac:dyDescent="0.2">
      <c r="B35" s="21"/>
      <c r="C35" s="21"/>
      <c r="D35" s="21"/>
      <c r="E35" s="24" t="s">
        <v>38</v>
      </c>
      <c r="F35" s="41">
        <f>SUM(F33:N33)</f>
        <v>1351.9551569506727</v>
      </c>
      <c r="G35" s="2"/>
      <c r="H35" s="2"/>
      <c r="I35" s="2"/>
      <c r="J35" s="319">
        <f>J33+K33</f>
        <v>127.70520569311756</v>
      </c>
      <c r="K35" s="320"/>
      <c r="L35" s="2"/>
      <c r="M35" s="2"/>
      <c r="N35" s="2"/>
      <c r="O35" s="2"/>
      <c r="P35" s="21"/>
      <c r="Q35" s="21"/>
    </row>
    <row r="36" spans="2:17" s="27" customFormat="1" ht="15" customHeight="1" x14ac:dyDescent="0.2">
      <c r="B36" s="21"/>
      <c r="C36" s="21"/>
      <c r="D36" s="21"/>
      <c r="E36" s="24" t="s">
        <v>39</v>
      </c>
      <c r="F36" s="44">
        <f>F35/C31</f>
        <v>51.998275267333568</v>
      </c>
      <c r="G36" s="29"/>
      <c r="H36" s="196"/>
      <c r="I36" s="193"/>
      <c r="J36" s="2"/>
      <c r="K36" s="2"/>
      <c r="L36" s="2"/>
      <c r="M36" s="2"/>
      <c r="N36" s="2"/>
      <c r="O36" s="2"/>
      <c r="P36" s="21"/>
      <c r="Q36" s="21"/>
    </row>
    <row r="37" spans="2:17" s="27" customFormat="1" ht="15" customHeight="1" x14ac:dyDescent="0.2">
      <c r="B37" s="21"/>
      <c r="C37" s="21"/>
      <c r="D37" s="21"/>
      <c r="E37" s="21"/>
      <c r="F37" s="2"/>
      <c r="G37" s="2"/>
      <c r="H37" s="2"/>
      <c r="I37" s="2"/>
      <c r="J37" s="2"/>
      <c r="K37" s="2"/>
      <c r="L37" s="2"/>
      <c r="M37" s="2"/>
      <c r="N37" s="2"/>
      <c r="O37" s="2"/>
      <c r="P37" s="21"/>
      <c r="Q37" s="21"/>
    </row>
    <row r="38" spans="2:17" s="27" customFormat="1" ht="15" customHeight="1" x14ac:dyDescent="0.2">
      <c r="B38" s="21"/>
      <c r="C38" s="21"/>
      <c r="D38" s="21"/>
      <c r="E38" s="21"/>
      <c r="F38" s="2"/>
      <c r="G38" s="2"/>
      <c r="H38" s="2"/>
      <c r="I38" s="2"/>
      <c r="J38" s="2"/>
      <c r="K38" s="2"/>
      <c r="L38" s="2"/>
      <c r="M38" s="2"/>
      <c r="N38" s="2"/>
      <c r="O38" s="2"/>
      <c r="P38" s="21"/>
      <c r="Q38" s="21"/>
    </row>
    <row r="39" spans="2:17" s="27" customFormat="1" ht="15" customHeight="1" x14ac:dyDescent="0.2">
      <c r="B39" s="21"/>
      <c r="C39" s="21"/>
      <c r="D39" s="21"/>
      <c r="E39" s="21"/>
      <c r="F39" s="2"/>
      <c r="G39" s="2"/>
      <c r="H39" s="2"/>
      <c r="I39" s="2"/>
      <c r="J39" s="2"/>
      <c r="K39" s="2"/>
      <c r="L39" s="2"/>
      <c r="M39" s="2"/>
      <c r="N39" s="2"/>
      <c r="O39" s="2"/>
      <c r="P39" s="21"/>
      <c r="Q39" s="21"/>
    </row>
    <row r="40" spans="2:17" s="27" customFormat="1" ht="15" customHeight="1" x14ac:dyDescent="0.2">
      <c r="B40" s="21"/>
      <c r="C40" s="21"/>
      <c r="D40" s="21"/>
      <c r="E40" s="21"/>
      <c r="F40" s="2"/>
      <c r="G40" s="2"/>
      <c r="H40" s="2"/>
      <c r="I40" s="2"/>
      <c r="J40" s="2"/>
      <c r="K40" s="2"/>
      <c r="L40" s="2"/>
      <c r="M40" s="2"/>
      <c r="N40" s="2"/>
      <c r="O40" s="2"/>
      <c r="P40" s="21"/>
      <c r="Q40" s="21"/>
    </row>
    <row r="41" spans="2:17" s="27" customFormat="1" ht="15" customHeight="1" x14ac:dyDescent="0.2">
      <c r="B41" s="21"/>
      <c r="C41" s="21"/>
      <c r="D41" s="21"/>
      <c r="E41" s="21"/>
      <c r="F41" s="2"/>
      <c r="G41" s="2"/>
      <c r="H41" s="2"/>
      <c r="I41" s="2"/>
      <c r="J41" s="2"/>
      <c r="K41" s="2"/>
      <c r="L41" s="2"/>
      <c r="M41" s="2"/>
      <c r="N41" s="2"/>
      <c r="O41" s="2"/>
      <c r="P41" s="21"/>
      <c r="Q41" s="21"/>
    </row>
    <row r="42" spans="2:17" s="27" customFormat="1" ht="15" customHeight="1" x14ac:dyDescent="0.2">
      <c r="B42" s="21"/>
      <c r="C42" s="21"/>
      <c r="D42" s="21"/>
      <c r="E42" s="21"/>
      <c r="F42" s="2"/>
      <c r="G42" s="2"/>
      <c r="H42" s="2"/>
      <c r="I42" s="2"/>
      <c r="J42" s="2"/>
      <c r="K42" s="2"/>
      <c r="L42" s="2"/>
      <c r="M42" s="2"/>
      <c r="N42" s="2"/>
      <c r="O42" s="2"/>
      <c r="P42" s="21"/>
      <c r="Q42" s="21"/>
    </row>
    <row r="43" spans="2:17" s="27" customFormat="1" ht="15" customHeight="1" x14ac:dyDescent="0.2">
      <c r="B43" s="21"/>
      <c r="C43" s="21"/>
      <c r="D43" s="21"/>
      <c r="E43" s="21"/>
      <c r="F43" s="2"/>
      <c r="G43" s="2"/>
      <c r="H43" s="2"/>
      <c r="I43" s="2"/>
      <c r="J43" s="2"/>
      <c r="K43" s="2"/>
      <c r="L43" s="2"/>
      <c r="M43" s="2"/>
      <c r="N43" s="2"/>
      <c r="O43" s="2"/>
      <c r="P43" s="21"/>
      <c r="Q43" s="21"/>
    </row>
    <row r="44" spans="2:17" s="27" customFormat="1" ht="15" customHeight="1" x14ac:dyDescent="0.2">
      <c r="B44" s="21"/>
      <c r="C44" s="21"/>
      <c r="D44" s="21"/>
      <c r="E44" s="21"/>
      <c r="F44" s="2"/>
      <c r="G44" s="2"/>
      <c r="H44" s="2"/>
      <c r="I44" s="2"/>
      <c r="J44" s="2"/>
      <c r="K44" s="2"/>
      <c r="L44" s="2"/>
      <c r="M44" s="2"/>
      <c r="N44" s="2"/>
      <c r="O44" s="2"/>
      <c r="P44" s="21"/>
      <c r="Q44" s="21"/>
    </row>
    <row r="45" spans="2:17" s="27" customFormat="1" ht="15" customHeight="1" x14ac:dyDescent="0.2">
      <c r="B45" s="21"/>
      <c r="C45" s="21"/>
      <c r="D45" s="21"/>
      <c r="E45" s="21"/>
      <c r="F45" s="2"/>
      <c r="G45" s="2"/>
      <c r="H45" s="2"/>
      <c r="I45" s="2"/>
      <c r="J45" s="2"/>
      <c r="K45" s="2"/>
      <c r="L45" s="2"/>
      <c r="M45" s="2"/>
      <c r="N45" s="2"/>
      <c r="O45" s="2"/>
      <c r="P45" s="21"/>
      <c r="Q45" s="21"/>
    </row>
    <row r="46" spans="2:17" s="27" customFormat="1" ht="15" customHeight="1" x14ac:dyDescent="0.2">
      <c r="B46" s="21"/>
      <c r="C46" s="21"/>
      <c r="D46" s="21"/>
      <c r="E46" s="21"/>
      <c r="F46" s="2"/>
      <c r="G46" s="2"/>
      <c r="H46" s="2"/>
      <c r="I46" s="2"/>
      <c r="J46" s="2"/>
      <c r="K46" s="2"/>
      <c r="L46" s="2"/>
      <c r="M46" s="2"/>
      <c r="N46" s="2"/>
      <c r="O46" s="2"/>
      <c r="P46" s="21"/>
      <c r="Q46" s="21"/>
    </row>
    <row r="47" spans="2:17" s="27" customFormat="1" ht="15" customHeight="1" x14ac:dyDescent="0.2">
      <c r="B47" s="21"/>
      <c r="C47" s="21"/>
      <c r="D47" s="21"/>
      <c r="E47" s="21"/>
      <c r="F47" s="2"/>
      <c r="G47" s="2"/>
      <c r="H47" s="2"/>
      <c r="I47" s="2"/>
      <c r="J47" s="2"/>
      <c r="K47" s="2"/>
      <c r="L47" s="2"/>
      <c r="M47" s="2"/>
      <c r="N47" s="2"/>
      <c r="O47" s="2"/>
      <c r="P47" s="21"/>
      <c r="Q47" s="21"/>
    </row>
    <row r="48" spans="2:17" s="27" customFormat="1" ht="15" customHeight="1" x14ac:dyDescent="0.2">
      <c r="B48" s="21"/>
      <c r="C48" s="21"/>
      <c r="D48" s="21"/>
      <c r="E48" s="21"/>
      <c r="F48" s="2"/>
      <c r="G48" s="2"/>
      <c r="H48" s="2"/>
      <c r="I48" s="2"/>
      <c r="J48" s="2"/>
      <c r="K48" s="2"/>
      <c r="L48" s="2"/>
      <c r="M48" s="2"/>
      <c r="N48" s="2"/>
      <c r="O48" s="2"/>
      <c r="P48" s="21"/>
      <c r="Q48" s="21"/>
    </row>
    <row r="49" spans="2:17" s="27" customFormat="1" ht="15" customHeight="1" x14ac:dyDescent="0.2">
      <c r="B49" s="21"/>
      <c r="C49" s="21"/>
      <c r="D49" s="21"/>
      <c r="E49" s="21"/>
      <c r="F49" s="2"/>
      <c r="G49" s="2"/>
      <c r="H49" s="2"/>
      <c r="I49" s="2"/>
      <c r="J49" s="2"/>
      <c r="K49" s="2"/>
      <c r="L49" s="2"/>
      <c r="M49" s="2"/>
      <c r="N49" s="2"/>
      <c r="O49" s="2"/>
      <c r="P49" s="21"/>
      <c r="Q49" s="21"/>
    </row>
    <row r="50" spans="2:17" ht="15" customHeight="1" x14ac:dyDescent="0.2"/>
    <row r="51" spans="2:17" ht="15" customHeight="1" x14ac:dyDescent="0.2"/>
    <row r="52" spans="2:17" ht="15" customHeight="1" x14ac:dyDescent="0.2"/>
    <row r="53" spans="2:17" ht="15" customHeight="1" x14ac:dyDescent="0.2"/>
    <row r="54" spans="2:17" ht="15" customHeight="1" x14ac:dyDescent="0.2"/>
    <row r="55" spans="2:17" ht="15" customHeight="1" x14ac:dyDescent="0.2"/>
    <row r="56" spans="2:17" ht="15" customHeight="1" x14ac:dyDescent="0.2"/>
    <row r="57" spans="2:17" ht="15" customHeight="1" x14ac:dyDescent="0.2"/>
    <row r="58" spans="2:17" ht="15" customHeight="1" x14ac:dyDescent="0.2"/>
    <row r="59" spans="2:17" ht="15" customHeight="1" x14ac:dyDescent="0.2"/>
    <row r="60" spans="2:17" ht="15" customHeight="1" x14ac:dyDescent="0.2"/>
    <row r="61" spans="2:17" ht="15" customHeight="1" x14ac:dyDescent="0.2"/>
    <row r="62" spans="2:17" ht="15" customHeight="1" x14ac:dyDescent="0.2"/>
    <row r="63" spans="2:17" ht="15" customHeight="1" x14ac:dyDescent="0.2"/>
    <row r="64" spans="2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</sheetData>
  <sheetProtection insertColumns="0" insertRows="0" deleteColumns="0" deleteRows="0"/>
  <mergeCells count="11">
    <mergeCell ref="J34:K34"/>
    <mergeCell ref="J35:K35"/>
    <mergeCell ref="C3:C4"/>
    <mergeCell ref="E3:E4"/>
    <mergeCell ref="J3:K3"/>
    <mergeCell ref="D3:D4"/>
    <mergeCell ref="B1:C1"/>
    <mergeCell ref="P3:P4"/>
    <mergeCell ref="Q3:Q4"/>
    <mergeCell ref="O3:O4"/>
    <mergeCell ref="A3:B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6:B31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71"/>
  <sheetViews>
    <sheetView topLeftCell="E1" zoomScale="150" zoomScaleNormal="150" zoomScalePageLayoutView="150" workbookViewId="0">
      <selection activeCell="A2" sqref="A1:XFD2"/>
    </sheetView>
  </sheetViews>
  <sheetFormatPr baseColWidth="10" defaultColWidth="8.83203125" defaultRowHeight="11" x14ac:dyDescent="0.2"/>
  <cols>
    <col min="1" max="1" width="3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435</v>
      </c>
      <c r="F1" s="13" t="s">
        <v>9</v>
      </c>
      <c r="G1" s="13" t="s">
        <v>10</v>
      </c>
      <c r="H1" s="311">
        <v>4.05</v>
      </c>
      <c r="I1" s="14" t="s">
        <v>434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321</v>
      </c>
      <c r="B5" s="8">
        <v>42648</v>
      </c>
      <c r="C5" s="9"/>
      <c r="D5" s="9">
        <v>598</v>
      </c>
      <c r="E5" s="222" t="s">
        <v>416</v>
      </c>
      <c r="F5" s="303"/>
      <c r="G5" s="303"/>
      <c r="H5" s="303">
        <v>41</v>
      </c>
      <c r="I5" s="304">
        <v>40</v>
      </c>
      <c r="J5" s="305"/>
      <c r="K5" s="306"/>
      <c r="L5" s="303"/>
      <c r="M5" s="303"/>
      <c r="N5" s="303"/>
      <c r="O5" s="307">
        <f t="shared" ref="O5:O6" si="0">SUM(F5:N5)</f>
        <v>81</v>
      </c>
      <c r="P5" s="32">
        <f>O5/H1</f>
        <v>20</v>
      </c>
      <c r="Q5" s="42"/>
    </row>
    <row r="6" spans="1:17" ht="15" customHeight="1" x14ac:dyDescent="0.2">
      <c r="A6" s="21" t="s">
        <v>322</v>
      </c>
      <c r="B6" s="10">
        <f>B5+1</f>
        <v>42649</v>
      </c>
      <c r="C6" s="9">
        <v>1</v>
      </c>
      <c r="D6" s="9">
        <v>599</v>
      </c>
      <c r="E6" s="222" t="s">
        <v>431</v>
      </c>
      <c r="F6" s="303"/>
      <c r="G6" s="303">
        <v>84</v>
      </c>
      <c r="H6" s="303"/>
      <c r="I6" s="303">
        <v>40</v>
      </c>
      <c r="J6" s="305"/>
      <c r="K6" s="306"/>
      <c r="L6" s="303"/>
      <c r="M6" s="303"/>
      <c r="N6" s="303"/>
      <c r="O6" s="307">
        <f t="shared" si="0"/>
        <v>124</v>
      </c>
      <c r="P6" s="32">
        <f>O6/H1</f>
        <v>30.617283950617285</v>
      </c>
      <c r="Q6" s="47"/>
    </row>
    <row r="7" spans="1:17" ht="15" customHeight="1" x14ac:dyDescent="0.2">
      <c r="B7" s="10"/>
      <c r="E7" s="223" t="s">
        <v>26</v>
      </c>
      <c r="F7" s="308">
        <f t="shared" ref="F7:O7" si="1">SUM(F5:F6)</f>
        <v>0</v>
      </c>
      <c r="G7" s="308">
        <f t="shared" si="1"/>
        <v>84</v>
      </c>
      <c r="H7" s="308">
        <f t="shared" si="1"/>
        <v>41</v>
      </c>
      <c r="I7" s="308">
        <f t="shared" si="1"/>
        <v>80</v>
      </c>
      <c r="J7" s="309">
        <f t="shared" si="1"/>
        <v>0</v>
      </c>
      <c r="K7" s="310">
        <f t="shared" si="1"/>
        <v>0</v>
      </c>
      <c r="L7" s="308">
        <f t="shared" si="1"/>
        <v>0</v>
      </c>
      <c r="M7" s="308">
        <f t="shared" si="1"/>
        <v>0</v>
      </c>
      <c r="N7" s="308">
        <f t="shared" si="1"/>
        <v>0</v>
      </c>
      <c r="O7" s="308">
        <f t="shared" si="1"/>
        <v>205</v>
      </c>
      <c r="P7" s="20"/>
      <c r="Q7" s="308"/>
    </row>
    <row r="8" spans="1:17" ht="15" customHeight="1" x14ac:dyDescent="0.2">
      <c r="B8" s="4"/>
      <c r="C8" s="4"/>
      <c r="D8" s="4"/>
      <c r="E8" s="25" t="s">
        <v>25</v>
      </c>
      <c r="F8" s="30">
        <f>F7/H1</f>
        <v>0</v>
      </c>
      <c r="G8" s="30">
        <f>G7/H1</f>
        <v>20.74074074074074</v>
      </c>
      <c r="H8" s="30">
        <f>H7/H1</f>
        <v>10.123456790123457</v>
      </c>
      <c r="I8" s="30">
        <f>I7/H1</f>
        <v>19.753086419753089</v>
      </c>
      <c r="J8" s="37">
        <f>J7/H1</f>
        <v>0</v>
      </c>
      <c r="K8" s="38">
        <f>K7/H1</f>
        <v>0</v>
      </c>
      <c r="L8" s="30">
        <f>L7/H1</f>
        <v>0</v>
      </c>
      <c r="M8" s="30">
        <f>M7/H1</f>
        <v>0</v>
      </c>
      <c r="N8" s="30">
        <f>N7/H1</f>
        <v>0</v>
      </c>
      <c r="O8" s="3"/>
      <c r="P8" s="20"/>
      <c r="Q8" s="308"/>
    </row>
    <row r="9" spans="1:17" s="27" customFormat="1" ht="15" customHeight="1" x14ac:dyDescent="0.2">
      <c r="B9" s="21"/>
      <c r="C9" s="21"/>
      <c r="D9" s="21"/>
      <c r="E9" s="28" t="s">
        <v>27</v>
      </c>
      <c r="F9" s="31">
        <f>F8/C6</f>
        <v>0</v>
      </c>
      <c r="G9" s="31">
        <f>G8/C6</f>
        <v>20.74074074074074</v>
      </c>
      <c r="H9" s="31">
        <f>H8/C6</f>
        <v>10.123456790123457</v>
      </c>
      <c r="I9" s="31">
        <f>I8/C6</f>
        <v>19.753086419753089</v>
      </c>
      <c r="J9" s="322">
        <f>(J8+K8)/C6</f>
        <v>0</v>
      </c>
      <c r="K9" s="323"/>
      <c r="L9" s="31">
        <f>L8/C6</f>
        <v>0</v>
      </c>
      <c r="M9" s="31">
        <f>M8/C6</f>
        <v>0</v>
      </c>
      <c r="N9" s="31">
        <f>N8/C6</f>
        <v>0</v>
      </c>
      <c r="O9" s="3"/>
      <c r="P9" s="23"/>
      <c r="Q9" s="148"/>
    </row>
    <row r="10" spans="1:17" s="27" customFormat="1" ht="15" customHeight="1" x14ac:dyDescent="0.2">
      <c r="B10" s="21"/>
      <c r="C10" s="21"/>
      <c r="D10" s="21"/>
      <c r="E10" s="24" t="s">
        <v>38</v>
      </c>
      <c r="F10" s="41">
        <f>SUM(F8:N8)</f>
        <v>50.617283950617285</v>
      </c>
      <c r="G10" s="2"/>
      <c r="H10" s="2"/>
      <c r="I10" s="2"/>
      <c r="J10" s="319">
        <f>J8+K8</f>
        <v>0</v>
      </c>
      <c r="K10" s="320"/>
      <c r="L10" s="2"/>
      <c r="M10" s="2"/>
      <c r="N10" s="2"/>
      <c r="O10" s="2"/>
      <c r="P10" s="21"/>
      <c r="Q10" s="21"/>
    </row>
    <row r="11" spans="1:17" s="27" customFormat="1" ht="15" customHeight="1" x14ac:dyDescent="0.2">
      <c r="B11" s="21"/>
      <c r="C11" s="21"/>
      <c r="D11" s="21"/>
      <c r="E11" s="24" t="s">
        <v>39</v>
      </c>
      <c r="F11" s="44">
        <f>F10/C6</f>
        <v>50.617283950617285</v>
      </c>
      <c r="G11" s="29"/>
      <c r="H11" s="196"/>
      <c r="I11" s="193"/>
      <c r="J11" s="2"/>
      <c r="K11" s="2"/>
      <c r="L11" s="2"/>
      <c r="M11" s="2"/>
      <c r="N11" s="2"/>
      <c r="O11" s="2"/>
      <c r="P11" s="21"/>
      <c r="Q11" s="21"/>
    </row>
    <row r="12" spans="1:17" s="27" customFormat="1" ht="15" customHeight="1" x14ac:dyDescent="0.2">
      <c r="B12" s="21"/>
      <c r="C12" s="21"/>
      <c r="D12" s="21"/>
      <c r="E12" s="21"/>
      <c r="F12" s="2"/>
      <c r="G12" s="2"/>
      <c r="H12" s="2"/>
      <c r="I12" s="2"/>
      <c r="J12" s="2"/>
      <c r="K12" s="2"/>
      <c r="L12" s="2"/>
      <c r="M12" s="2"/>
      <c r="N12" s="2"/>
      <c r="O12" s="2"/>
      <c r="P12" s="21"/>
      <c r="Q12" s="21"/>
    </row>
    <row r="13" spans="1:17" s="27" customFormat="1" ht="15" customHeight="1" x14ac:dyDescent="0.2">
      <c r="B13" s="21"/>
      <c r="C13" s="21"/>
      <c r="D13" s="21"/>
      <c r="E13" s="21"/>
      <c r="F13" s="2"/>
      <c r="G13" s="2"/>
      <c r="H13" s="2"/>
      <c r="I13" s="2"/>
      <c r="J13" s="2"/>
      <c r="K13" s="2"/>
      <c r="L13" s="2"/>
      <c r="M13" s="2"/>
      <c r="N13" s="2"/>
      <c r="O13" s="2"/>
      <c r="P13" s="21"/>
      <c r="Q13" s="21"/>
    </row>
    <row r="14" spans="1:17" s="27" customFormat="1" ht="15" customHeight="1" x14ac:dyDescent="0.2">
      <c r="B14" s="21"/>
      <c r="C14" s="21"/>
      <c r="D14" s="21"/>
      <c r="E14" s="21"/>
      <c r="F14" s="2"/>
      <c r="G14" s="2"/>
      <c r="H14" s="2"/>
      <c r="I14" s="2"/>
      <c r="J14" s="2"/>
      <c r="K14" s="2"/>
      <c r="L14" s="2"/>
      <c r="M14" s="2"/>
      <c r="N14" s="2"/>
      <c r="O14" s="2"/>
      <c r="P14" s="21"/>
      <c r="Q14" s="21"/>
    </row>
    <row r="15" spans="1:17" s="27" customFormat="1" ht="15" customHeight="1" x14ac:dyDescent="0.2">
      <c r="B15" s="21"/>
      <c r="C15" s="21"/>
      <c r="D15" s="21"/>
      <c r="E15" s="21"/>
      <c r="F15" s="2"/>
      <c r="G15" s="2"/>
      <c r="H15" s="2"/>
      <c r="I15" s="2"/>
      <c r="J15" s="2"/>
      <c r="K15" s="2"/>
      <c r="L15" s="2"/>
      <c r="M15" s="2"/>
      <c r="N15" s="2"/>
      <c r="O15" s="2"/>
      <c r="P15" s="21"/>
      <c r="Q15" s="21"/>
    </row>
    <row r="16" spans="1:17" s="27" customFormat="1" ht="15" customHeight="1" x14ac:dyDescent="0.2">
      <c r="B16" s="21"/>
      <c r="C16" s="21"/>
      <c r="D16" s="21"/>
      <c r="E16" s="21"/>
      <c r="F16" s="2"/>
      <c r="G16" s="2"/>
      <c r="H16" s="2"/>
      <c r="I16" s="2"/>
      <c r="J16" s="2"/>
      <c r="K16" s="2"/>
      <c r="L16" s="2"/>
      <c r="M16" s="2"/>
      <c r="N16" s="2"/>
      <c r="O16" s="2"/>
      <c r="P16" s="21"/>
      <c r="Q16" s="21"/>
    </row>
    <row r="17" spans="1:17" s="27" customFormat="1" ht="15" customHeight="1" x14ac:dyDescent="0.2">
      <c r="B17" s="21"/>
      <c r="C17" s="21"/>
      <c r="D17" s="21"/>
      <c r="E17" s="21"/>
      <c r="F17" s="2"/>
      <c r="G17" s="2"/>
      <c r="H17" s="2"/>
      <c r="I17" s="2"/>
      <c r="J17" s="2"/>
      <c r="K17" s="2"/>
      <c r="L17" s="2"/>
      <c r="M17" s="2"/>
      <c r="N17" s="2"/>
      <c r="O17" s="2"/>
      <c r="P17" s="21"/>
      <c r="Q17" s="21"/>
    </row>
    <row r="18" spans="1:17" s="27" customFormat="1" ht="15" customHeight="1" x14ac:dyDescent="0.2">
      <c r="B18" s="21"/>
      <c r="C18" s="21"/>
      <c r="D18" s="21"/>
      <c r="E18" s="21"/>
      <c r="F18" s="2"/>
      <c r="G18" s="2"/>
      <c r="H18" s="2"/>
      <c r="I18" s="2"/>
      <c r="J18" s="2"/>
      <c r="K18" s="2"/>
      <c r="L18" s="2"/>
      <c r="M18" s="2"/>
      <c r="N18" s="2"/>
      <c r="O18" s="2"/>
      <c r="P18" s="21"/>
      <c r="Q18" s="21"/>
    </row>
    <row r="19" spans="1:17" s="27" customFormat="1" ht="15" customHeight="1" x14ac:dyDescent="0.2">
      <c r="B19" s="21"/>
      <c r="C19" s="21"/>
      <c r="D19" s="21"/>
      <c r="E19" s="21"/>
      <c r="F19" s="2"/>
      <c r="G19" s="2"/>
      <c r="H19" s="2"/>
      <c r="I19" s="2"/>
      <c r="J19" s="2"/>
      <c r="K19" s="2"/>
      <c r="L19" s="2"/>
      <c r="M19" s="2"/>
      <c r="N19" s="2"/>
      <c r="O19" s="2"/>
      <c r="P19" s="21"/>
      <c r="Q19" s="21"/>
    </row>
    <row r="20" spans="1:17" s="27" customFormat="1" ht="15" customHeight="1" x14ac:dyDescent="0.2">
      <c r="B20" s="21"/>
      <c r="C20" s="21"/>
      <c r="D20" s="21"/>
      <c r="E20" s="21"/>
      <c r="F20" s="2"/>
      <c r="G20" s="2"/>
      <c r="H20" s="2"/>
      <c r="I20" s="2"/>
      <c r="J20" s="2"/>
      <c r="K20" s="2"/>
      <c r="L20" s="2"/>
      <c r="M20" s="2"/>
      <c r="N20" s="2"/>
      <c r="O20" s="2"/>
      <c r="P20" s="21"/>
      <c r="Q20" s="21"/>
    </row>
    <row r="21" spans="1:17" s="27" customFormat="1" ht="15" customHeight="1" x14ac:dyDescent="0.2">
      <c r="B21" s="21"/>
      <c r="C21" s="21"/>
      <c r="D21" s="21"/>
      <c r="E21" s="21"/>
      <c r="F21" s="2"/>
      <c r="G21" s="2"/>
      <c r="H21" s="2"/>
      <c r="I21" s="2"/>
      <c r="J21" s="2"/>
      <c r="K21" s="2"/>
      <c r="L21" s="2"/>
      <c r="M21" s="2"/>
      <c r="N21" s="2"/>
      <c r="O21" s="2"/>
      <c r="P21" s="21"/>
      <c r="Q21" s="21"/>
    </row>
    <row r="22" spans="1:17" s="27" customFormat="1" ht="15" customHeight="1" x14ac:dyDescent="0.2">
      <c r="B22" s="21"/>
      <c r="C22" s="21"/>
      <c r="D22" s="21"/>
      <c r="E22" s="21"/>
      <c r="F22" s="2"/>
      <c r="G22" s="2"/>
      <c r="H22" s="2"/>
      <c r="I22" s="2"/>
      <c r="J22" s="2"/>
      <c r="K22" s="2"/>
      <c r="L22" s="2"/>
      <c r="M22" s="2"/>
      <c r="N22" s="2"/>
      <c r="O22" s="2"/>
      <c r="P22" s="21"/>
      <c r="Q22" s="21"/>
    </row>
    <row r="23" spans="1:17" s="27" customFormat="1" ht="15" customHeight="1" x14ac:dyDescent="0.2">
      <c r="B23" s="21"/>
      <c r="C23" s="21"/>
      <c r="D23" s="21"/>
      <c r="E23" s="21"/>
      <c r="F23" s="2"/>
      <c r="G23" s="2"/>
      <c r="H23" s="2"/>
      <c r="I23" s="2"/>
      <c r="J23" s="2"/>
      <c r="K23" s="2"/>
      <c r="L23" s="2"/>
      <c r="M23" s="2"/>
      <c r="N23" s="2"/>
      <c r="O23" s="2"/>
      <c r="P23" s="21"/>
      <c r="Q23" s="21"/>
    </row>
    <row r="24" spans="1:17" s="27" customFormat="1" ht="15" customHeight="1" x14ac:dyDescent="0.2">
      <c r="B24" s="21"/>
      <c r="C24" s="21"/>
      <c r="D24" s="21"/>
      <c r="E24" s="21"/>
      <c r="F24" s="2"/>
      <c r="G24" s="2"/>
      <c r="H24" s="2"/>
      <c r="I24" s="2"/>
      <c r="J24" s="2"/>
      <c r="K24" s="2"/>
      <c r="L24" s="2"/>
      <c r="M24" s="2"/>
      <c r="N24" s="2"/>
      <c r="O24" s="2"/>
      <c r="P24" s="21"/>
      <c r="Q24" s="21"/>
    </row>
    <row r="25" spans="1:17" s="27" customFormat="1" ht="15" customHeight="1" x14ac:dyDescent="0.2">
      <c r="A25" s="21"/>
      <c r="B25" s="21"/>
      <c r="C25" s="21"/>
      <c r="D25" s="21"/>
      <c r="E25" s="21"/>
      <c r="F25" s="2"/>
      <c r="G25" s="2"/>
      <c r="H25" s="2"/>
      <c r="I25" s="2"/>
      <c r="J25" s="2"/>
      <c r="K25" s="2"/>
      <c r="L25" s="2"/>
      <c r="M25" s="2"/>
      <c r="N25" s="2"/>
      <c r="O25" s="2"/>
      <c r="P25" s="21"/>
      <c r="Q25" s="21"/>
    </row>
    <row r="26" spans="1:17" s="27" customFormat="1" ht="15" customHeight="1" x14ac:dyDescent="0.2">
      <c r="A26" s="21"/>
      <c r="B26" s="21"/>
      <c r="C26" s="21"/>
      <c r="D26" s="21"/>
      <c r="E26" s="21"/>
      <c r="F26" s="2"/>
      <c r="G26" s="2"/>
      <c r="H26" s="2"/>
      <c r="I26" s="2"/>
      <c r="J26" s="2"/>
      <c r="K26" s="2"/>
      <c r="L26" s="2"/>
      <c r="M26" s="2"/>
      <c r="N26" s="2"/>
      <c r="O26" s="2"/>
      <c r="P26" s="21"/>
      <c r="Q26" s="21"/>
    </row>
    <row r="27" spans="1:17" s="27" customFormat="1" ht="15" customHeight="1" x14ac:dyDescent="0.2">
      <c r="A27" s="21"/>
      <c r="B27" s="21"/>
      <c r="C27" s="21"/>
      <c r="D27" s="21"/>
      <c r="E27" s="21"/>
      <c r="F27" s="2"/>
      <c r="G27" s="2"/>
      <c r="H27" s="2"/>
      <c r="I27" s="2"/>
      <c r="J27" s="2"/>
      <c r="K27" s="2"/>
      <c r="L27" s="2"/>
      <c r="M27" s="2"/>
      <c r="N27" s="2"/>
      <c r="O27" s="2"/>
      <c r="P27" s="21"/>
      <c r="Q27" s="21"/>
    </row>
    <row r="28" spans="1:17" s="27" customFormat="1" ht="15" customHeight="1" x14ac:dyDescent="0.2">
      <c r="A28" s="21"/>
      <c r="B28" s="21"/>
      <c r="C28" s="21"/>
      <c r="D28" s="21"/>
      <c r="E28" s="21"/>
      <c r="F28" s="2"/>
      <c r="G28" s="2"/>
      <c r="H28" s="2"/>
      <c r="I28" s="2"/>
      <c r="J28" s="2"/>
      <c r="K28" s="2"/>
      <c r="L28" s="2"/>
      <c r="M28" s="2"/>
      <c r="N28" s="2"/>
      <c r="O28" s="2"/>
      <c r="P28" s="21"/>
      <c r="Q28" s="21"/>
    </row>
    <row r="29" spans="1:17" s="27" customFormat="1" ht="15" customHeight="1" x14ac:dyDescent="0.2">
      <c r="A29" s="21"/>
      <c r="B29" s="21"/>
      <c r="C29" s="21"/>
      <c r="D29" s="21"/>
      <c r="E29" s="21"/>
      <c r="F29" s="2"/>
      <c r="G29" s="2"/>
      <c r="H29" s="2"/>
      <c r="I29" s="2"/>
      <c r="J29" s="2"/>
      <c r="K29" s="2"/>
      <c r="L29" s="2"/>
      <c r="M29" s="2"/>
      <c r="N29" s="2"/>
      <c r="O29" s="2"/>
      <c r="P29" s="21"/>
      <c r="Q29" s="21"/>
    </row>
    <row r="30" spans="1:17" s="27" customFormat="1" ht="15" customHeight="1" x14ac:dyDescent="0.2">
      <c r="A30" s="21"/>
      <c r="B30" s="21"/>
      <c r="C30" s="21"/>
      <c r="D30" s="21"/>
      <c r="E30" s="21"/>
      <c r="F30" s="2"/>
      <c r="G30" s="2"/>
      <c r="H30" s="2"/>
      <c r="I30" s="2"/>
      <c r="J30" s="2"/>
      <c r="K30" s="2"/>
      <c r="L30" s="2"/>
      <c r="M30" s="2"/>
      <c r="N30" s="2"/>
      <c r="O30" s="2"/>
      <c r="P30" s="21"/>
      <c r="Q30" s="21"/>
    </row>
    <row r="31" spans="1:17" s="27" customFormat="1" ht="15" customHeight="1" x14ac:dyDescent="0.2">
      <c r="A31" s="21"/>
      <c r="B31" s="21"/>
      <c r="C31" s="21"/>
      <c r="D31" s="21"/>
      <c r="E31" s="21"/>
      <c r="F31" s="2"/>
      <c r="G31" s="2"/>
      <c r="H31" s="2"/>
      <c r="I31" s="2"/>
      <c r="J31" s="2"/>
      <c r="K31" s="2"/>
      <c r="L31" s="2"/>
      <c r="M31" s="2"/>
      <c r="N31" s="2"/>
      <c r="O31" s="2"/>
      <c r="P31" s="21"/>
      <c r="Q31" s="21"/>
    </row>
    <row r="32" spans="1:17" s="27" customFormat="1" ht="15" customHeight="1" x14ac:dyDescent="0.2">
      <c r="A32" s="21"/>
      <c r="B32" s="21"/>
      <c r="C32" s="21"/>
      <c r="D32" s="21"/>
      <c r="E32" s="21"/>
      <c r="F32" s="2"/>
      <c r="G32" s="2"/>
      <c r="H32" s="2"/>
      <c r="I32" s="2"/>
      <c r="J32" s="2"/>
      <c r="K32" s="2"/>
      <c r="L32" s="2"/>
      <c r="M32" s="2"/>
      <c r="N32" s="2"/>
      <c r="O32" s="2"/>
      <c r="P32" s="21"/>
      <c r="Q32" s="21"/>
    </row>
    <row r="33" spans="1:17" s="27" customFormat="1" ht="15" customHeight="1" x14ac:dyDescent="0.2">
      <c r="A33" s="21"/>
      <c r="B33" s="21"/>
      <c r="C33" s="21"/>
      <c r="D33" s="21"/>
      <c r="E33" s="21"/>
      <c r="F33" s="2"/>
      <c r="G33" s="2"/>
      <c r="H33" s="2"/>
      <c r="I33" s="2"/>
      <c r="J33" s="2"/>
      <c r="K33" s="2"/>
      <c r="L33" s="2"/>
      <c r="M33" s="2"/>
      <c r="N33" s="2"/>
      <c r="O33" s="2"/>
      <c r="P33" s="21"/>
      <c r="Q33" s="21"/>
    </row>
    <row r="34" spans="1:17" s="27" customFormat="1" ht="15" customHeight="1" x14ac:dyDescent="0.2">
      <c r="A34" s="21"/>
      <c r="B34" s="21"/>
      <c r="C34" s="21"/>
      <c r="D34" s="21"/>
      <c r="E34" s="21"/>
      <c r="F34" s="2"/>
      <c r="G34" s="2"/>
      <c r="H34" s="2"/>
      <c r="I34" s="2"/>
      <c r="J34" s="2"/>
      <c r="K34" s="2"/>
      <c r="L34" s="2"/>
      <c r="M34" s="2"/>
      <c r="N34" s="2"/>
      <c r="O34" s="2"/>
      <c r="P34" s="21"/>
      <c r="Q34" s="21"/>
    </row>
    <row r="35" spans="1:17" s="27" customFormat="1" ht="15" customHeight="1" x14ac:dyDescent="0.2">
      <c r="A35" s="21"/>
      <c r="B35" s="21"/>
      <c r="C35" s="21"/>
      <c r="D35" s="21"/>
      <c r="E35" s="21"/>
      <c r="F35" s="2"/>
      <c r="G35" s="2"/>
      <c r="H35" s="2"/>
      <c r="I35" s="2"/>
      <c r="J35" s="2"/>
      <c r="K35" s="2"/>
      <c r="L35" s="2"/>
      <c r="M35" s="2"/>
      <c r="N35" s="2"/>
      <c r="O35" s="2"/>
      <c r="P35" s="21"/>
      <c r="Q35" s="21"/>
    </row>
    <row r="36" spans="1:17" s="27" customFormat="1" ht="15" customHeight="1" x14ac:dyDescent="0.2">
      <c r="A36" s="21"/>
      <c r="B36" s="21"/>
      <c r="C36" s="21"/>
      <c r="D36" s="21"/>
      <c r="E36" s="21"/>
      <c r="F36" s="2"/>
      <c r="G36" s="2"/>
      <c r="H36" s="2"/>
      <c r="I36" s="2"/>
      <c r="J36" s="2"/>
      <c r="K36" s="2"/>
      <c r="L36" s="2"/>
      <c r="M36" s="2"/>
      <c r="N36" s="2"/>
      <c r="O36" s="2"/>
      <c r="P36" s="21"/>
      <c r="Q36" s="21"/>
    </row>
    <row r="37" spans="1:17" s="27" customFormat="1" ht="15" customHeight="1" x14ac:dyDescent="0.2">
      <c r="A37" s="21"/>
      <c r="B37" s="21"/>
      <c r="C37" s="21"/>
      <c r="D37" s="21"/>
      <c r="E37" s="21"/>
      <c r="F37" s="2"/>
      <c r="G37" s="2"/>
      <c r="H37" s="2"/>
      <c r="I37" s="2"/>
      <c r="J37" s="2"/>
      <c r="K37" s="2"/>
      <c r="L37" s="2"/>
      <c r="M37" s="2"/>
      <c r="N37" s="2"/>
      <c r="O37" s="2"/>
      <c r="P37" s="21"/>
      <c r="Q37" s="21"/>
    </row>
    <row r="38" spans="1:17" ht="15" customHeight="1" x14ac:dyDescent="0.2"/>
    <row r="39" spans="1:17" ht="15" customHeight="1" x14ac:dyDescent="0.2"/>
    <row r="40" spans="1:17" ht="15" customHeight="1" x14ac:dyDescent="0.2"/>
    <row r="41" spans="1:17" ht="15" customHeight="1" x14ac:dyDescent="0.2"/>
    <row r="42" spans="1:17" ht="15" customHeight="1" x14ac:dyDescent="0.2"/>
    <row r="43" spans="1:17" ht="15" customHeight="1" x14ac:dyDescent="0.2"/>
    <row r="44" spans="1:17" ht="15" customHeight="1" x14ac:dyDescent="0.2"/>
    <row r="45" spans="1:17" ht="15" customHeight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sheetProtection insertColumns="0" insertRows="0" deleteColumns="0" deleteRows="0"/>
  <mergeCells count="11">
    <mergeCell ref="Q3:Q4"/>
    <mergeCell ref="J9:K9"/>
    <mergeCell ref="J10:K10"/>
    <mergeCell ref="B1:C1"/>
    <mergeCell ref="A3:B4"/>
    <mergeCell ref="C3:C4"/>
    <mergeCell ref="D3:D4"/>
    <mergeCell ref="E3:E4"/>
    <mergeCell ref="J3:K3"/>
    <mergeCell ref="O3:O4"/>
    <mergeCell ref="P3:P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6" unlockedFormula="1"/>
    <ignoredError sqref="H9 F10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94"/>
  <sheetViews>
    <sheetView topLeftCell="H1" zoomScale="150" zoomScaleNormal="150" zoomScalePageLayoutView="150" workbookViewId="0">
      <selection activeCell="E1"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9" ht="20" customHeight="1" x14ac:dyDescent="0.2">
      <c r="B1" s="328" t="s">
        <v>0</v>
      </c>
      <c r="C1" s="328"/>
      <c r="D1" s="22"/>
      <c r="E1" s="16" t="s">
        <v>432</v>
      </c>
      <c r="F1" s="13" t="s">
        <v>9</v>
      </c>
      <c r="G1" s="13" t="s">
        <v>10</v>
      </c>
      <c r="H1" s="249">
        <v>114.04</v>
      </c>
      <c r="I1" s="14" t="s">
        <v>160</v>
      </c>
      <c r="J1" s="46"/>
      <c r="K1" s="5"/>
      <c r="L1" s="5"/>
      <c r="M1" s="5"/>
      <c r="N1" s="5"/>
      <c r="O1" s="5"/>
      <c r="P1" s="6"/>
      <c r="Q1" s="6"/>
      <c r="R1" s="313"/>
      <c r="S1" s="313"/>
    </row>
    <row r="2" spans="1:19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  <c r="R2" s="313"/>
      <c r="S2" s="313"/>
    </row>
    <row r="3" spans="1:19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  <c r="R3" s="313"/>
      <c r="S3" s="313"/>
    </row>
    <row r="4" spans="1:19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  <c r="R4" s="314" t="s">
        <v>144</v>
      </c>
      <c r="S4" s="314" t="s">
        <v>108</v>
      </c>
    </row>
    <row r="5" spans="1:19" ht="15" customHeight="1" x14ac:dyDescent="0.2">
      <c r="A5" s="21" t="s">
        <v>320</v>
      </c>
      <c r="B5" s="8">
        <v>42649</v>
      </c>
      <c r="C5" s="9"/>
      <c r="D5" s="9">
        <v>599</v>
      </c>
      <c r="E5" s="222" t="s">
        <v>431</v>
      </c>
      <c r="F5" s="250">
        <f>73.39*H1</f>
        <v>8369.3955999999998</v>
      </c>
      <c r="G5" s="250"/>
      <c r="H5" s="250">
        <v>646</v>
      </c>
      <c r="I5" s="250"/>
      <c r="J5" s="251"/>
      <c r="K5" s="252"/>
      <c r="L5" s="250"/>
      <c r="M5" s="250"/>
      <c r="N5" s="250">
        <v>0.6</v>
      </c>
      <c r="O5" s="253">
        <f t="shared" ref="O5:O13" si="0">SUM(F5:N5)</f>
        <v>9015.9956000000002</v>
      </c>
      <c r="P5" s="32">
        <f>O5/H1</f>
        <v>79.059940371799371</v>
      </c>
      <c r="Q5" s="42"/>
      <c r="R5" s="315">
        <v>80</v>
      </c>
      <c r="S5" s="315">
        <f>R5/1.09</f>
        <v>73.394495412844037</v>
      </c>
    </row>
    <row r="6" spans="1:19" ht="15" customHeight="1" x14ac:dyDescent="0.2">
      <c r="A6" s="21" t="s">
        <v>321</v>
      </c>
      <c r="B6" s="10">
        <f>B5+1</f>
        <v>42650</v>
      </c>
      <c r="C6" s="9">
        <v>1</v>
      </c>
      <c r="D6" s="269">
        <v>600</v>
      </c>
      <c r="E6" s="222" t="s">
        <v>292</v>
      </c>
      <c r="F6" s="250"/>
      <c r="G6" s="250"/>
      <c r="H6" s="250">
        <v>1425</v>
      </c>
      <c r="I6" s="250"/>
      <c r="J6" s="251">
        <v>3300</v>
      </c>
      <c r="K6" s="252">
        <v>1000</v>
      </c>
      <c r="L6" s="250"/>
      <c r="M6" s="250"/>
      <c r="N6" s="250"/>
      <c r="O6" s="253">
        <f t="shared" si="0"/>
        <v>5725</v>
      </c>
      <c r="P6" s="32">
        <f>O6/H1</f>
        <v>50.201683619782528</v>
      </c>
      <c r="Q6" s="42"/>
      <c r="R6" s="315">
        <v>450</v>
      </c>
      <c r="S6" s="315">
        <f>R6/1.09</f>
        <v>412.8440366972477</v>
      </c>
    </row>
    <row r="7" spans="1:19" ht="15" customHeight="1" x14ac:dyDescent="0.2">
      <c r="A7" s="21" t="s">
        <v>322</v>
      </c>
      <c r="B7" s="10">
        <f t="shared" ref="B7:B27" si="1">B6+1</f>
        <v>42651</v>
      </c>
      <c r="C7" s="9">
        <v>2</v>
      </c>
      <c r="D7" s="9">
        <v>601</v>
      </c>
      <c r="E7" s="222" t="s">
        <v>449</v>
      </c>
      <c r="F7" s="250"/>
      <c r="G7" s="250">
        <v>2900</v>
      </c>
      <c r="H7" s="250">
        <v>660</v>
      </c>
      <c r="I7" s="250">
        <v>500</v>
      </c>
      <c r="J7" s="251">
        <v>3000</v>
      </c>
      <c r="K7" s="252"/>
      <c r="L7" s="250"/>
      <c r="M7" s="250"/>
      <c r="N7" s="250">
        <v>200</v>
      </c>
      <c r="O7" s="253">
        <f t="shared" si="0"/>
        <v>7260</v>
      </c>
      <c r="P7" s="32">
        <f>O7/H1</f>
        <v>63.661873027008063</v>
      </c>
      <c r="R7" s="315">
        <v>106</v>
      </c>
      <c r="S7" s="315">
        <v>97.25</v>
      </c>
    </row>
    <row r="8" spans="1:19" ht="15" customHeight="1" x14ac:dyDescent="0.2">
      <c r="A8" s="21" t="s">
        <v>323</v>
      </c>
      <c r="B8" s="10">
        <f t="shared" si="1"/>
        <v>42652</v>
      </c>
      <c r="C8" s="9">
        <v>3</v>
      </c>
      <c r="D8" s="9">
        <v>602</v>
      </c>
      <c r="E8" s="222" t="s">
        <v>450</v>
      </c>
      <c r="F8" s="250"/>
      <c r="G8" s="250"/>
      <c r="H8" s="250">
        <v>895</v>
      </c>
      <c r="I8" s="250"/>
      <c r="J8" s="251">
        <v>600</v>
      </c>
      <c r="K8" s="252">
        <v>1250</v>
      </c>
      <c r="L8" s="250"/>
      <c r="M8" s="250"/>
      <c r="N8" s="250"/>
      <c r="O8" s="253">
        <f t="shared" si="0"/>
        <v>2745</v>
      </c>
      <c r="P8" s="32">
        <f>O8/H1</f>
        <v>24.070501578393547</v>
      </c>
      <c r="R8" s="315"/>
      <c r="S8" s="315"/>
    </row>
    <row r="9" spans="1:19" ht="15" customHeight="1" x14ac:dyDescent="0.2">
      <c r="A9" s="21" t="s">
        <v>317</v>
      </c>
      <c r="B9" s="10">
        <f t="shared" si="1"/>
        <v>42653</v>
      </c>
      <c r="C9" s="9">
        <v>4</v>
      </c>
      <c r="D9" s="9">
        <v>603</v>
      </c>
      <c r="E9" s="222" t="s">
        <v>450</v>
      </c>
      <c r="F9" s="250"/>
      <c r="G9" s="250"/>
      <c r="H9" s="250">
        <v>959</v>
      </c>
      <c r="I9" s="250">
        <v>40</v>
      </c>
      <c r="J9" s="251">
        <v>600</v>
      </c>
      <c r="K9" s="252"/>
      <c r="L9" s="250"/>
      <c r="M9" s="250"/>
      <c r="N9" s="250"/>
      <c r="O9" s="253">
        <f t="shared" si="0"/>
        <v>1599</v>
      </c>
      <c r="P9" s="32">
        <f>O9/H1</f>
        <v>14.021396001403016</v>
      </c>
      <c r="R9" s="315"/>
      <c r="S9" s="315"/>
    </row>
    <row r="10" spans="1:19" ht="15" customHeight="1" x14ac:dyDescent="0.2">
      <c r="A10" s="21" t="s">
        <v>318</v>
      </c>
      <c r="B10" s="10">
        <f t="shared" si="1"/>
        <v>42654</v>
      </c>
      <c r="C10" s="9">
        <v>5</v>
      </c>
      <c r="D10" s="9">
        <v>604</v>
      </c>
      <c r="E10" s="222" t="s">
        <v>453</v>
      </c>
      <c r="F10" s="250"/>
      <c r="G10" s="250">
        <v>9000</v>
      </c>
      <c r="H10" s="250">
        <v>1405</v>
      </c>
      <c r="I10" s="250">
        <v>1100</v>
      </c>
      <c r="J10" s="251">
        <v>2100</v>
      </c>
      <c r="K10" s="252"/>
      <c r="L10" s="250">
        <v>135</v>
      </c>
      <c r="M10" s="250"/>
      <c r="N10" s="250"/>
      <c r="O10" s="253">
        <f t="shared" si="0"/>
        <v>13740</v>
      </c>
      <c r="P10" s="32">
        <f>O10/H1</f>
        <v>120.48404068747807</v>
      </c>
      <c r="Q10" s="42"/>
      <c r="R10" s="315"/>
      <c r="S10" s="315"/>
    </row>
    <row r="11" spans="1:19" ht="15" customHeight="1" x14ac:dyDescent="0.2">
      <c r="A11" s="21" t="s">
        <v>319</v>
      </c>
      <c r="B11" s="10">
        <f t="shared" si="1"/>
        <v>42655</v>
      </c>
      <c r="C11" s="9">
        <v>6</v>
      </c>
      <c r="D11" s="9">
        <v>605</v>
      </c>
      <c r="E11" s="222" t="s">
        <v>292</v>
      </c>
      <c r="F11" s="250"/>
      <c r="G11" s="250"/>
      <c r="H11" s="250">
        <v>1145</v>
      </c>
      <c r="I11" s="250"/>
      <c r="J11" s="251"/>
      <c r="K11" s="252"/>
      <c r="L11" s="250"/>
      <c r="M11" s="250"/>
      <c r="N11" s="250">
        <v>300</v>
      </c>
      <c r="O11" s="253">
        <f t="shared" si="0"/>
        <v>1445</v>
      </c>
      <c r="P11" s="32">
        <f>O11/H1</f>
        <v>12.670992634163451</v>
      </c>
      <c r="R11" s="315"/>
      <c r="S11" s="315"/>
    </row>
    <row r="12" spans="1:19" ht="15" customHeight="1" x14ac:dyDescent="0.2">
      <c r="A12" s="21" t="s">
        <v>320</v>
      </c>
      <c r="B12" s="10">
        <f t="shared" si="1"/>
        <v>42656</v>
      </c>
      <c r="C12" s="9">
        <v>7</v>
      </c>
      <c r="D12" s="9">
        <v>606</v>
      </c>
      <c r="E12" s="222" t="s">
        <v>446</v>
      </c>
      <c r="F12" s="250"/>
      <c r="G12" s="250">
        <v>2750</v>
      </c>
      <c r="H12" s="250">
        <v>470</v>
      </c>
      <c r="I12" s="250">
        <v>1400</v>
      </c>
      <c r="J12" s="251"/>
      <c r="K12" s="252"/>
      <c r="L12" s="250"/>
      <c r="M12" s="250"/>
      <c r="N12" s="250"/>
      <c r="O12" s="253">
        <f t="shared" si="0"/>
        <v>4620</v>
      </c>
      <c r="P12" s="32">
        <f>O12/H1</f>
        <v>40.51210101718695</v>
      </c>
      <c r="Q12" s="42"/>
      <c r="R12" s="315"/>
      <c r="S12" s="315"/>
    </row>
    <row r="13" spans="1:19" ht="15" customHeight="1" x14ac:dyDescent="0.2">
      <c r="A13" s="21" t="s">
        <v>321</v>
      </c>
      <c r="B13" s="10">
        <f t="shared" si="1"/>
        <v>42657</v>
      </c>
      <c r="C13" s="9">
        <v>8</v>
      </c>
      <c r="D13" s="9">
        <v>607</v>
      </c>
      <c r="E13" s="222" t="s">
        <v>447</v>
      </c>
      <c r="F13" s="250"/>
      <c r="G13" s="250"/>
      <c r="H13" s="250">
        <v>545</v>
      </c>
      <c r="I13" s="250"/>
      <c r="J13" s="251"/>
      <c r="K13" s="252"/>
      <c r="L13" s="250"/>
      <c r="M13" s="250"/>
      <c r="N13" s="250"/>
      <c r="O13" s="253">
        <f t="shared" si="0"/>
        <v>545</v>
      </c>
      <c r="P13" s="32">
        <f>O13/H1</f>
        <v>4.7790249035426164</v>
      </c>
      <c r="Q13" s="42"/>
      <c r="R13" s="315"/>
      <c r="S13" s="315"/>
    </row>
    <row r="14" spans="1:19" ht="15" customHeight="1" x14ac:dyDescent="0.2">
      <c r="A14" s="21" t="s">
        <v>322</v>
      </c>
      <c r="B14" s="10">
        <f t="shared" si="1"/>
        <v>42658</v>
      </c>
      <c r="C14" s="9">
        <v>9</v>
      </c>
      <c r="D14" s="9">
        <v>608</v>
      </c>
      <c r="E14" s="222" t="s">
        <v>447</v>
      </c>
      <c r="F14" s="250"/>
      <c r="G14" s="250"/>
      <c r="H14" s="250">
        <v>970</v>
      </c>
      <c r="I14" s="250"/>
      <c r="J14" s="251"/>
      <c r="K14" s="252">
        <v>6000</v>
      </c>
      <c r="L14" s="250"/>
      <c r="M14" s="250"/>
      <c r="N14" s="250"/>
      <c r="O14" s="253">
        <f t="shared" ref="O14:O23" si="2">SUM(F14:N14)</f>
        <v>6970</v>
      </c>
      <c r="P14" s="32">
        <f>O14/H1</f>
        <v>61.118905647141354</v>
      </c>
      <c r="Q14" s="42"/>
      <c r="R14" s="315"/>
      <c r="S14" s="315"/>
    </row>
    <row r="15" spans="1:19" ht="15" customHeight="1" x14ac:dyDescent="0.2">
      <c r="A15" s="21" t="s">
        <v>323</v>
      </c>
      <c r="B15" s="10">
        <f t="shared" si="1"/>
        <v>42659</v>
      </c>
      <c r="C15" s="9">
        <v>10</v>
      </c>
      <c r="D15" s="9">
        <v>609</v>
      </c>
      <c r="E15" s="222" t="s">
        <v>448</v>
      </c>
      <c r="F15" s="250"/>
      <c r="G15" s="250">
        <v>1900</v>
      </c>
      <c r="H15" s="250">
        <v>420</v>
      </c>
      <c r="I15" s="250">
        <v>1200</v>
      </c>
      <c r="J15" s="251"/>
      <c r="K15" s="252"/>
      <c r="L15" s="250">
        <v>240</v>
      </c>
      <c r="M15" s="250"/>
      <c r="N15" s="250"/>
      <c r="O15" s="253">
        <f t="shared" si="2"/>
        <v>3760</v>
      </c>
      <c r="P15" s="32">
        <f>O15/H1</f>
        <v>32.970887407927044</v>
      </c>
      <c r="Q15" s="42"/>
      <c r="R15" s="315"/>
      <c r="S15" s="315"/>
    </row>
    <row r="16" spans="1:19" ht="15" customHeight="1" x14ac:dyDescent="0.2">
      <c r="A16" s="21" t="s">
        <v>317</v>
      </c>
      <c r="B16" s="10">
        <f t="shared" si="1"/>
        <v>42660</v>
      </c>
      <c r="C16" s="9">
        <v>11</v>
      </c>
      <c r="D16" s="9">
        <v>610</v>
      </c>
      <c r="E16" s="222" t="s">
        <v>292</v>
      </c>
      <c r="F16" s="250"/>
      <c r="G16" s="250"/>
      <c r="H16" s="250">
        <v>995</v>
      </c>
      <c r="I16" s="250"/>
      <c r="J16" s="251"/>
      <c r="K16" s="252"/>
      <c r="L16" s="250">
        <v>180</v>
      </c>
      <c r="M16" s="250">
        <v>600</v>
      </c>
      <c r="N16" s="250"/>
      <c r="O16" s="253">
        <f t="shared" si="2"/>
        <v>1775</v>
      </c>
      <c r="P16" s="32">
        <f>O16/H1</f>
        <v>15.564714135391091</v>
      </c>
      <c r="Q16" s="42"/>
      <c r="R16" s="315"/>
      <c r="S16" s="315"/>
    </row>
    <row r="17" spans="1:19" ht="15" customHeight="1" x14ac:dyDescent="0.2">
      <c r="A17" s="21" t="s">
        <v>318</v>
      </c>
      <c r="B17" s="10">
        <f t="shared" si="1"/>
        <v>42661</v>
      </c>
      <c r="C17" s="9">
        <v>12</v>
      </c>
      <c r="D17" s="9">
        <v>611</v>
      </c>
      <c r="E17" s="222" t="s">
        <v>292</v>
      </c>
      <c r="F17" s="250"/>
      <c r="G17" s="250"/>
      <c r="H17" s="250">
        <v>730</v>
      </c>
      <c r="I17" s="250"/>
      <c r="J17" s="251">
        <v>2000</v>
      </c>
      <c r="K17" s="252"/>
      <c r="L17" s="250"/>
      <c r="M17" s="250"/>
      <c r="N17" s="250"/>
      <c r="O17" s="253">
        <f t="shared" si="2"/>
        <v>2730</v>
      </c>
      <c r="P17" s="32">
        <f>O17/H1</f>
        <v>23.938968782883197</v>
      </c>
      <c r="Q17" s="42"/>
      <c r="R17" s="315"/>
      <c r="S17" s="315"/>
    </row>
    <row r="18" spans="1:19" ht="15" customHeight="1" x14ac:dyDescent="0.2">
      <c r="A18" s="21" t="s">
        <v>319</v>
      </c>
      <c r="B18" s="10">
        <f t="shared" si="1"/>
        <v>42662</v>
      </c>
      <c r="C18" s="9">
        <v>13</v>
      </c>
      <c r="D18" s="9">
        <v>612</v>
      </c>
      <c r="E18" s="222" t="s">
        <v>292</v>
      </c>
      <c r="F18" s="250"/>
      <c r="G18" s="250"/>
      <c r="H18" s="250">
        <v>710</v>
      </c>
      <c r="I18" s="250"/>
      <c r="J18" s="251"/>
      <c r="K18" s="252"/>
      <c r="L18" s="250"/>
      <c r="M18" s="250"/>
      <c r="N18" s="250"/>
      <c r="O18" s="253">
        <f t="shared" si="2"/>
        <v>710</v>
      </c>
      <c r="P18" s="32">
        <f>O18/H1</f>
        <v>6.2258856541564356</v>
      </c>
      <c r="Q18" s="42"/>
      <c r="R18" s="315"/>
      <c r="S18" s="315"/>
    </row>
    <row r="19" spans="1:19" ht="15" customHeight="1" x14ac:dyDescent="0.2">
      <c r="A19" s="21" t="s">
        <v>320</v>
      </c>
      <c r="B19" s="10">
        <f t="shared" si="1"/>
        <v>42663</v>
      </c>
      <c r="C19" s="9">
        <v>14</v>
      </c>
      <c r="D19" s="9">
        <v>613</v>
      </c>
      <c r="E19" s="222" t="s">
        <v>451</v>
      </c>
      <c r="F19" s="250"/>
      <c r="G19" s="250">
        <v>5400</v>
      </c>
      <c r="H19" s="250">
        <v>1010</v>
      </c>
      <c r="I19" s="250">
        <v>1400</v>
      </c>
      <c r="J19" s="251"/>
      <c r="K19" s="252"/>
      <c r="L19" s="250"/>
      <c r="M19" s="250"/>
      <c r="N19" s="250"/>
      <c r="O19" s="253">
        <f t="shared" si="2"/>
        <v>7810</v>
      </c>
      <c r="P19" s="32">
        <f>O19/H1</f>
        <v>68.484742195720798</v>
      </c>
      <c r="Q19" s="42"/>
      <c r="R19" s="315"/>
      <c r="S19" s="315"/>
    </row>
    <row r="20" spans="1:19" ht="15" customHeight="1" x14ac:dyDescent="0.2">
      <c r="A20" s="21" t="s">
        <v>321</v>
      </c>
      <c r="B20" s="10">
        <f t="shared" si="1"/>
        <v>42664</v>
      </c>
      <c r="C20" s="9">
        <v>15</v>
      </c>
      <c r="D20" s="9">
        <v>614</v>
      </c>
      <c r="E20" s="222" t="s">
        <v>452</v>
      </c>
      <c r="F20" s="250"/>
      <c r="G20" s="250"/>
      <c r="H20" s="250">
        <v>570</v>
      </c>
      <c r="I20" s="250"/>
      <c r="J20" s="251"/>
      <c r="K20" s="252"/>
      <c r="L20" s="250"/>
      <c r="M20" s="250"/>
      <c r="N20" s="250"/>
      <c r="O20" s="253">
        <f t="shared" si="2"/>
        <v>570</v>
      </c>
      <c r="P20" s="32">
        <f>O20/H1</f>
        <v>4.9982462293931951</v>
      </c>
      <c r="Q20" s="42"/>
      <c r="R20" s="315"/>
      <c r="S20" s="315"/>
    </row>
    <row r="21" spans="1:19" ht="15" customHeight="1" x14ac:dyDescent="0.2">
      <c r="A21" s="21" t="s">
        <v>322</v>
      </c>
      <c r="B21" s="10">
        <f t="shared" si="1"/>
        <v>42665</v>
      </c>
      <c r="C21" s="9">
        <v>16</v>
      </c>
      <c r="D21" s="9">
        <v>615</v>
      </c>
      <c r="E21" s="222" t="s">
        <v>452</v>
      </c>
      <c r="F21" s="250"/>
      <c r="G21" s="250"/>
      <c r="H21" s="250">
        <v>670</v>
      </c>
      <c r="I21" s="250"/>
      <c r="J21" s="251"/>
      <c r="K21" s="252"/>
      <c r="L21" s="250"/>
      <c r="M21" s="250"/>
      <c r="N21" s="250"/>
      <c r="O21" s="253">
        <f t="shared" si="2"/>
        <v>670</v>
      </c>
      <c r="P21" s="32">
        <f>O21/H1</f>
        <v>5.8751315327955096</v>
      </c>
      <c r="Q21" s="42"/>
      <c r="R21" s="315"/>
      <c r="S21" s="315"/>
    </row>
    <row r="22" spans="1:19" ht="15" customHeight="1" x14ac:dyDescent="0.2">
      <c r="A22" s="21" t="s">
        <v>323</v>
      </c>
      <c r="B22" s="10">
        <f t="shared" si="1"/>
        <v>42666</v>
      </c>
      <c r="C22" s="9">
        <v>17</v>
      </c>
      <c r="D22" s="9">
        <v>616</v>
      </c>
      <c r="E22" s="222" t="s">
        <v>452</v>
      </c>
      <c r="F22" s="250"/>
      <c r="G22" s="250"/>
      <c r="H22" s="250">
        <v>915</v>
      </c>
      <c r="I22" s="250">
        <v>140</v>
      </c>
      <c r="J22" s="251"/>
      <c r="K22" s="252"/>
      <c r="L22" s="250"/>
      <c r="M22" s="250"/>
      <c r="N22" s="250"/>
      <c r="O22" s="253">
        <f t="shared" si="2"/>
        <v>1055</v>
      </c>
      <c r="P22" s="32">
        <f>O22/H1</f>
        <v>9.251139950894423</v>
      </c>
      <c r="Q22" s="42"/>
      <c r="R22" s="315"/>
      <c r="S22" s="315"/>
    </row>
    <row r="23" spans="1:19" ht="15" customHeight="1" x14ac:dyDescent="0.2">
      <c r="A23" s="21" t="s">
        <v>317</v>
      </c>
      <c r="B23" s="10">
        <f t="shared" si="1"/>
        <v>42667</v>
      </c>
      <c r="C23" s="9">
        <v>18</v>
      </c>
      <c r="D23" s="9">
        <v>617</v>
      </c>
      <c r="E23" s="222" t="s">
        <v>452</v>
      </c>
      <c r="F23" s="250"/>
      <c r="G23" s="250"/>
      <c r="H23" s="250">
        <v>1805</v>
      </c>
      <c r="I23" s="250"/>
      <c r="J23" s="251"/>
      <c r="K23" s="252"/>
      <c r="L23" s="250"/>
      <c r="M23" s="250">
        <v>400</v>
      </c>
      <c r="N23" s="250"/>
      <c r="O23" s="253">
        <f t="shared" si="2"/>
        <v>2205</v>
      </c>
      <c r="P23" s="32">
        <f>O23/H1</f>
        <v>19.335320940021045</v>
      </c>
      <c r="Q23" s="42"/>
      <c r="R23" s="315"/>
      <c r="S23" s="315"/>
    </row>
    <row r="24" spans="1:19" ht="15" customHeight="1" x14ac:dyDescent="0.2">
      <c r="A24" s="21" t="s">
        <v>318</v>
      </c>
      <c r="B24" s="10">
        <f t="shared" si="1"/>
        <v>42668</v>
      </c>
      <c r="C24" s="9">
        <v>19</v>
      </c>
      <c r="D24" s="9">
        <v>618</v>
      </c>
      <c r="E24" s="222" t="s">
        <v>452</v>
      </c>
      <c r="F24" s="250"/>
      <c r="G24" s="250"/>
      <c r="H24" s="250">
        <v>570</v>
      </c>
      <c r="I24" s="250"/>
      <c r="J24" s="251"/>
      <c r="K24" s="252"/>
      <c r="L24" s="250">
        <v>240</v>
      </c>
      <c r="M24" s="250"/>
      <c r="N24" s="250"/>
      <c r="O24" s="253">
        <f t="shared" ref="O24:O27" si="3">SUM(F24:N24)</f>
        <v>810</v>
      </c>
      <c r="P24" s="32">
        <f>O24/H1</f>
        <v>7.102770957558751</v>
      </c>
      <c r="Q24" s="42"/>
      <c r="R24" s="315"/>
      <c r="S24" s="315"/>
    </row>
    <row r="25" spans="1:19" ht="15" customHeight="1" x14ac:dyDescent="0.2">
      <c r="A25" s="21" t="s">
        <v>319</v>
      </c>
      <c r="B25" s="10">
        <f t="shared" si="1"/>
        <v>42669</v>
      </c>
      <c r="C25" s="9">
        <v>20</v>
      </c>
      <c r="D25" s="9">
        <v>619</v>
      </c>
      <c r="E25" s="222" t="s">
        <v>454</v>
      </c>
      <c r="F25" s="250"/>
      <c r="G25" s="250">
        <v>9730</v>
      </c>
      <c r="H25" s="250">
        <v>430</v>
      </c>
      <c r="I25" s="250">
        <v>1800</v>
      </c>
      <c r="J25" s="251"/>
      <c r="K25" s="252"/>
      <c r="L25" s="250"/>
      <c r="M25" s="250"/>
      <c r="N25" s="250"/>
      <c r="O25" s="253">
        <f t="shared" si="3"/>
        <v>11960</v>
      </c>
      <c r="P25" s="32">
        <f>O25/H1</f>
        <v>104.87548228691686</v>
      </c>
      <c r="Q25" s="42"/>
      <c r="R25" s="315"/>
      <c r="S25" s="315"/>
    </row>
    <row r="26" spans="1:19" ht="15" customHeight="1" x14ac:dyDescent="0.2">
      <c r="A26" s="21" t="s">
        <v>320</v>
      </c>
      <c r="B26" s="10">
        <f t="shared" si="1"/>
        <v>42670</v>
      </c>
      <c r="C26" s="9">
        <v>21</v>
      </c>
      <c r="D26" s="9">
        <v>620</v>
      </c>
      <c r="E26" s="222" t="s">
        <v>455</v>
      </c>
      <c r="F26" s="250"/>
      <c r="G26" s="250"/>
      <c r="H26" s="250">
        <v>830</v>
      </c>
      <c r="I26" s="250"/>
      <c r="J26" s="251">
        <v>400</v>
      </c>
      <c r="K26" s="252"/>
      <c r="L26" s="250"/>
      <c r="M26" s="250"/>
      <c r="N26" s="250"/>
      <c r="O26" s="253">
        <f t="shared" si="3"/>
        <v>1230</v>
      </c>
      <c r="P26" s="32">
        <f>O26/H1</f>
        <v>10.785689231848474</v>
      </c>
      <c r="Q26" s="42"/>
      <c r="R26" s="315"/>
      <c r="S26" s="315"/>
    </row>
    <row r="27" spans="1:19" ht="15" customHeight="1" x14ac:dyDescent="0.2">
      <c r="A27" s="21" t="s">
        <v>321</v>
      </c>
      <c r="B27" s="10">
        <f t="shared" si="1"/>
        <v>42671</v>
      </c>
      <c r="C27" s="9">
        <v>22</v>
      </c>
      <c r="D27" s="9">
        <v>621</v>
      </c>
      <c r="E27" s="222" t="s">
        <v>467</v>
      </c>
      <c r="F27" s="250"/>
      <c r="G27" s="250">
        <v>4000</v>
      </c>
      <c r="H27" s="250"/>
      <c r="I27" s="250">
        <v>505</v>
      </c>
      <c r="J27" s="251"/>
      <c r="K27" s="252"/>
      <c r="L27" s="250"/>
      <c r="M27" s="250"/>
      <c r="N27" s="250"/>
      <c r="O27" s="253">
        <f t="shared" si="3"/>
        <v>4505</v>
      </c>
      <c r="P27" s="32">
        <f>O27/H1</f>
        <v>39.503682918274286</v>
      </c>
      <c r="Q27" s="42"/>
      <c r="R27" s="315"/>
      <c r="S27" s="315"/>
    </row>
    <row r="28" spans="1:19" ht="15" customHeight="1" x14ac:dyDescent="0.2">
      <c r="B28" s="10"/>
      <c r="E28" s="223" t="s">
        <v>26</v>
      </c>
      <c r="F28" s="254">
        <f t="shared" ref="F28:O28" si="4">SUM(F5:F27)</f>
        <v>8369.3955999999998</v>
      </c>
      <c r="G28" s="254">
        <f t="shared" si="4"/>
        <v>35680</v>
      </c>
      <c r="H28" s="254">
        <f t="shared" si="4"/>
        <v>18775</v>
      </c>
      <c r="I28" s="254">
        <f t="shared" si="4"/>
        <v>8085</v>
      </c>
      <c r="J28" s="255">
        <f t="shared" si="4"/>
        <v>12000</v>
      </c>
      <c r="K28" s="256">
        <f t="shared" si="4"/>
        <v>8250</v>
      </c>
      <c r="L28" s="254">
        <f t="shared" si="4"/>
        <v>795</v>
      </c>
      <c r="M28" s="254">
        <f t="shared" si="4"/>
        <v>1000</v>
      </c>
      <c r="N28" s="254">
        <f t="shared" si="4"/>
        <v>500.6</v>
      </c>
      <c r="O28" s="254">
        <f t="shared" si="4"/>
        <v>93454.995599999995</v>
      </c>
      <c r="P28" s="20"/>
      <c r="Q28" s="254"/>
      <c r="R28" s="315"/>
      <c r="S28" s="315"/>
    </row>
    <row r="29" spans="1:19" ht="15" customHeight="1" x14ac:dyDescent="0.2">
      <c r="B29" s="4"/>
      <c r="C29" s="4"/>
      <c r="D29" s="4"/>
      <c r="E29" s="25" t="s">
        <v>25</v>
      </c>
      <c r="F29" s="30">
        <f>F28/H1</f>
        <v>73.39</v>
      </c>
      <c r="G29" s="30">
        <f>G28/H1</f>
        <v>312.87267625394594</v>
      </c>
      <c r="H29" s="30">
        <f>H28/H1</f>
        <v>164.63521571378462</v>
      </c>
      <c r="I29" s="30">
        <f>I28/H1</f>
        <v>70.896176780077155</v>
      </c>
      <c r="J29" s="37">
        <f>J28/H1</f>
        <v>105.22623640827779</v>
      </c>
      <c r="K29" s="38">
        <f>K28/H1</f>
        <v>72.343037530690978</v>
      </c>
      <c r="L29" s="30">
        <f>L28/H1</f>
        <v>6.9712381620484036</v>
      </c>
      <c r="M29" s="30">
        <f>M28/H1</f>
        <v>8.7688530340231488</v>
      </c>
      <c r="N29" s="30">
        <f>N28/H1</f>
        <v>4.3896878288319892</v>
      </c>
      <c r="O29" s="3"/>
      <c r="P29" s="20"/>
      <c r="Q29" s="254"/>
      <c r="R29" s="315"/>
      <c r="S29" s="315"/>
    </row>
    <row r="30" spans="1:19" s="27" customFormat="1" ht="15" customHeight="1" x14ac:dyDescent="0.2">
      <c r="B30" s="21"/>
      <c r="C30" s="21"/>
      <c r="D30" s="21"/>
      <c r="E30" s="28" t="s">
        <v>27</v>
      </c>
      <c r="F30" s="31">
        <f>F29/C27</f>
        <v>3.3359090909090909</v>
      </c>
      <c r="G30" s="31">
        <f>G29/C27</f>
        <v>14.221485284270271</v>
      </c>
      <c r="H30" s="31">
        <f>H29/C27</f>
        <v>7.483418896081119</v>
      </c>
      <c r="I30" s="31">
        <f>I29/C27</f>
        <v>3.2225534900035071</v>
      </c>
      <c r="J30" s="322">
        <f>(J29+K29)/C27</f>
        <v>8.0713306335894899</v>
      </c>
      <c r="K30" s="323"/>
      <c r="L30" s="31">
        <f>L29/C27</f>
        <v>0.31687446191129109</v>
      </c>
      <c r="M30" s="31">
        <f>M29/C27</f>
        <v>0.39858422881923405</v>
      </c>
      <c r="N30" s="31">
        <f>N29/C27</f>
        <v>0.19953126494690859</v>
      </c>
      <c r="O30" s="3"/>
      <c r="P30" s="23"/>
      <c r="Q30" s="148"/>
      <c r="R30" s="315"/>
      <c r="S30" s="315"/>
    </row>
    <row r="31" spans="1:19" s="27" customFormat="1" ht="15" customHeight="1" x14ac:dyDescent="0.2">
      <c r="B31" s="21"/>
      <c r="C31" s="21"/>
      <c r="D31" s="21"/>
      <c r="E31" s="24" t="s">
        <v>38</v>
      </c>
      <c r="F31" s="41">
        <f>SUM(F29:N29)</f>
        <v>819.49312171167981</v>
      </c>
      <c r="G31" s="2"/>
      <c r="H31" s="2"/>
      <c r="I31" s="2"/>
      <c r="J31" s="319">
        <f>J29+K29</f>
        <v>177.56927393896876</v>
      </c>
      <c r="K31" s="320"/>
      <c r="L31" s="2"/>
      <c r="M31" s="2"/>
      <c r="N31" s="2"/>
      <c r="O31" s="2"/>
      <c r="P31" s="21"/>
      <c r="Q31" s="21"/>
      <c r="R31" s="315"/>
      <c r="S31" s="315"/>
    </row>
    <row r="32" spans="1:19" s="27" customFormat="1" ht="15" customHeight="1" x14ac:dyDescent="0.2">
      <c r="B32" s="21"/>
      <c r="C32" s="21"/>
      <c r="D32" s="21"/>
      <c r="E32" s="24" t="s">
        <v>39</v>
      </c>
      <c r="F32" s="44">
        <f>F31/C27</f>
        <v>37.249687350530898</v>
      </c>
      <c r="G32" s="29"/>
      <c r="H32" s="196"/>
      <c r="I32" s="193"/>
      <c r="J32" s="2"/>
      <c r="K32" s="2"/>
      <c r="L32" s="2"/>
      <c r="M32" s="2"/>
      <c r="N32" s="2"/>
      <c r="O32" s="2"/>
      <c r="P32" s="21"/>
      <c r="Q32" s="21"/>
      <c r="R32" s="313"/>
      <c r="S32" s="313"/>
    </row>
    <row r="33" spans="2:19" s="27" customFormat="1" ht="15" customHeight="1" x14ac:dyDescent="0.2">
      <c r="B33" s="21"/>
      <c r="C33" s="21"/>
      <c r="D33" s="21"/>
      <c r="E33" s="21"/>
      <c r="F33" s="2"/>
      <c r="G33" s="2"/>
      <c r="H33" s="2"/>
      <c r="I33" s="2"/>
      <c r="J33" s="2"/>
      <c r="K33" s="2"/>
      <c r="L33" s="2"/>
      <c r="M33" s="2"/>
      <c r="N33" s="2"/>
      <c r="O33" s="2"/>
      <c r="P33" s="21"/>
      <c r="Q33" s="21"/>
      <c r="R33" s="313"/>
      <c r="S33" s="313"/>
    </row>
    <row r="34" spans="2:19" s="27" customFormat="1" ht="15" customHeight="1" x14ac:dyDescent="0.2">
      <c r="B34" s="21"/>
      <c r="C34" s="21"/>
      <c r="D34" s="21"/>
      <c r="E34" s="21"/>
      <c r="F34" s="2"/>
      <c r="G34" s="2"/>
      <c r="H34" s="2"/>
      <c r="I34" s="2"/>
      <c r="J34" s="2"/>
      <c r="K34" s="2"/>
      <c r="L34" s="2"/>
      <c r="M34" s="2"/>
      <c r="N34" s="2"/>
      <c r="O34" s="2"/>
      <c r="P34" s="21"/>
      <c r="Q34" s="21"/>
      <c r="R34" s="313"/>
      <c r="S34" s="313"/>
    </row>
    <row r="35" spans="2:19" s="27" customFormat="1" ht="15" customHeight="1" x14ac:dyDescent="0.2">
      <c r="B35" s="21"/>
      <c r="C35" s="21"/>
      <c r="D35" s="21"/>
      <c r="E35" s="21"/>
      <c r="F35" s="2"/>
      <c r="G35" s="2"/>
      <c r="H35" s="2"/>
      <c r="I35" s="2"/>
      <c r="J35" s="2"/>
      <c r="K35" s="2"/>
      <c r="L35" s="2"/>
      <c r="M35" s="2"/>
      <c r="N35" s="2"/>
      <c r="O35" s="2"/>
      <c r="P35" s="21"/>
      <c r="Q35" s="21"/>
      <c r="R35" s="313"/>
      <c r="S35" s="313"/>
    </row>
    <row r="36" spans="2:19" s="27" customFormat="1" ht="15" customHeight="1" x14ac:dyDescent="0.2">
      <c r="B36" s="21"/>
      <c r="C36" s="21"/>
      <c r="D36" s="21"/>
      <c r="E36" s="21"/>
      <c r="F36" s="2"/>
      <c r="G36" s="2"/>
      <c r="H36" s="2"/>
      <c r="I36" s="2"/>
      <c r="J36" s="2"/>
      <c r="K36" s="2"/>
      <c r="L36" s="2"/>
      <c r="M36" s="2"/>
      <c r="N36" s="2"/>
      <c r="O36" s="2"/>
      <c r="P36" s="21"/>
      <c r="Q36" s="21"/>
      <c r="R36" s="313"/>
      <c r="S36" s="313"/>
    </row>
    <row r="37" spans="2:19" s="27" customFormat="1" ht="15" customHeight="1" x14ac:dyDescent="0.2">
      <c r="B37" s="21"/>
      <c r="C37" s="21"/>
      <c r="D37" s="21"/>
      <c r="E37" s="21"/>
      <c r="F37" s="2"/>
      <c r="G37" s="2"/>
      <c r="H37" s="2"/>
      <c r="I37" s="2"/>
      <c r="J37" s="2"/>
      <c r="K37" s="2"/>
      <c r="L37" s="2"/>
      <c r="M37" s="2"/>
      <c r="N37" s="2"/>
      <c r="O37" s="2"/>
      <c r="P37" s="21"/>
      <c r="Q37" s="21"/>
      <c r="R37" s="313"/>
      <c r="S37" s="313"/>
    </row>
    <row r="38" spans="2:19" s="27" customFormat="1" ht="15" customHeight="1" x14ac:dyDescent="0.2">
      <c r="B38" s="21"/>
      <c r="C38" s="21"/>
      <c r="D38" s="21"/>
      <c r="E38" s="21"/>
      <c r="F38" s="2"/>
      <c r="G38" s="2"/>
      <c r="H38" s="2"/>
      <c r="I38" s="2"/>
      <c r="J38" s="2"/>
      <c r="K38" s="2"/>
      <c r="L38" s="2"/>
      <c r="M38" s="2"/>
      <c r="N38" s="2"/>
      <c r="O38" s="2"/>
      <c r="P38" s="21"/>
      <c r="Q38" s="21"/>
      <c r="R38" s="313"/>
      <c r="S38" s="313"/>
    </row>
    <row r="39" spans="2:19" s="27" customFormat="1" ht="15" customHeight="1" x14ac:dyDescent="0.2">
      <c r="B39" s="21"/>
      <c r="C39" s="21"/>
      <c r="D39" s="21"/>
      <c r="E39" s="21"/>
      <c r="F39" s="2"/>
      <c r="G39" s="2"/>
      <c r="H39" s="2"/>
      <c r="I39" s="2"/>
      <c r="J39" s="2"/>
      <c r="K39" s="2"/>
      <c r="L39" s="2"/>
      <c r="M39" s="2"/>
      <c r="N39" s="2"/>
      <c r="O39" s="2"/>
      <c r="P39" s="21"/>
      <c r="Q39" s="21"/>
      <c r="R39" s="313"/>
      <c r="S39" s="313"/>
    </row>
    <row r="40" spans="2:19" s="27" customFormat="1" ht="15" customHeight="1" x14ac:dyDescent="0.2">
      <c r="B40" s="21"/>
      <c r="C40" s="21"/>
      <c r="D40" s="21"/>
      <c r="E40" s="21"/>
      <c r="F40" s="2"/>
      <c r="G40" s="2"/>
      <c r="H40" s="2"/>
      <c r="I40" s="2"/>
      <c r="J40" s="2"/>
      <c r="K40" s="2"/>
      <c r="L40" s="2"/>
      <c r="M40" s="2"/>
      <c r="N40" s="2"/>
      <c r="O40" s="2"/>
      <c r="P40" s="21"/>
      <c r="Q40" s="21"/>
      <c r="R40" s="313"/>
      <c r="S40" s="313"/>
    </row>
    <row r="41" spans="2:19" s="27" customFormat="1" ht="15" customHeight="1" x14ac:dyDescent="0.2">
      <c r="B41" s="21"/>
      <c r="C41" s="21"/>
      <c r="D41" s="21"/>
      <c r="E41" s="21"/>
      <c r="F41" s="2"/>
      <c r="G41" s="2"/>
      <c r="H41" s="2"/>
      <c r="I41" s="2"/>
      <c r="J41" s="2"/>
      <c r="K41" s="2"/>
      <c r="L41" s="2"/>
      <c r="M41" s="2"/>
      <c r="N41" s="2"/>
      <c r="O41" s="2"/>
      <c r="P41" s="21"/>
      <c r="Q41" s="21"/>
      <c r="R41" s="313"/>
      <c r="S41" s="313"/>
    </row>
    <row r="42" spans="2:19" s="27" customFormat="1" ht="15" customHeight="1" x14ac:dyDescent="0.2">
      <c r="B42" s="21"/>
      <c r="C42" s="21"/>
      <c r="D42" s="21"/>
      <c r="E42" s="21"/>
      <c r="F42" s="2"/>
      <c r="G42" s="2"/>
      <c r="H42" s="2"/>
      <c r="I42" s="2"/>
      <c r="J42" s="2"/>
      <c r="K42" s="2"/>
      <c r="L42" s="2"/>
      <c r="M42" s="2"/>
      <c r="N42" s="2"/>
      <c r="O42" s="2"/>
      <c r="P42" s="21"/>
      <c r="Q42" s="21"/>
      <c r="R42" s="313"/>
      <c r="S42" s="313"/>
    </row>
    <row r="43" spans="2:19" s="27" customFormat="1" ht="15" customHeight="1" x14ac:dyDescent="0.2">
      <c r="B43" s="21"/>
      <c r="C43" s="21"/>
      <c r="D43" s="21"/>
      <c r="E43" s="21"/>
      <c r="F43" s="2"/>
      <c r="G43" s="2"/>
      <c r="H43" s="2"/>
      <c r="I43" s="2"/>
      <c r="J43" s="2"/>
      <c r="K43" s="2"/>
      <c r="L43" s="2"/>
      <c r="M43" s="2"/>
      <c r="N43" s="2"/>
      <c r="O43" s="2"/>
      <c r="P43" s="21"/>
      <c r="Q43" s="21"/>
      <c r="R43" s="313"/>
      <c r="S43" s="313"/>
    </row>
    <row r="44" spans="2:19" s="27" customFormat="1" ht="15" customHeight="1" x14ac:dyDescent="0.2">
      <c r="B44" s="21"/>
      <c r="C44" s="21"/>
      <c r="D44" s="21"/>
      <c r="E44" s="21"/>
      <c r="F44" s="2"/>
      <c r="G44" s="2"/>
      <c r="H44" s="2"/>
      <c r="I44" s="2"/>
      <c r="J44" s="2"/>
      <c r="K44" s="2"/>
      <c r="L44" s="2"/>
      <c r="M44" s="2"/>
      <c r="N44" s="2"/>
      <c r="O44" s="2"/>
      <c r="P44" s="21"/>
      <c r="Q44" s="21"/>
      <c r="R44" s="313"/>
      <c r="S44" s="313"/>
    </row>
    <row r="45" spans="2:19" s="27" customFormat="1" ht="15" customHeight="1" x14ac:dyDescent="0.2">
      <c r="B45" s="21"/>
      <c r="C45" s="21"/>
      <c r="D45" s="21"/>
      <c r="E45" s="21"/>
      <c r="F45" s="2"/>
      <c r="G45" s="2"/>
      <c r="H45" s="2"/>
      <c r="I45" s="2"/>
      <c r="J45" s="2"/>
      <c r="K45" s="2"/>
      <c r="L45" s="2"/>
      <c r="M45" s="2"/>
      <c r="N45" s="2"/>
      <c r="O45" s="2"/>
      <c r="P45" s="21"/>
      <c r="Q45" s="21"/>
      <c r="R45" s="313"/>
      <c r="S45" s="313"/>
    </row>
    <row r="46" spans="2:19" ht="15" customHeight="1" x14ac:dyDescent="0.2">
      <c r="R46" s="313"/>
      <c r="S46" s="313"/>
    </row>
    <row r="47" spans="2:19" ht="15" customHeight="1" x14ac:dyDescent="0.2">
      <c r="R47" s="313"/>
      <c r="S47" s="313"/>
    </row>
    <row r="48" spans="2:19" ht="15" customHeight="1" x14ac:dyDescent="0.2">
      <c r="R48" s="313"/>
      <c r="S48" s="313"/>
    </row>
    <row r="49" spans="18:19" ht="15" customHeight="1" x14ac:dyDescent="0.2">
      <c r="R49" s="313"/>
      <c r="S49" s="313"/>
    </row>
    <row r="50" spans="18:19" ht="15" customHeight="1" x14ac:dyDescent="0.2">
      <c r="R50" s="313"/>
      <c r="S50" s="313"/>
    </row>
    <row r="51" spans="18:19" ht="15" customHeight="1" x14ac:dyDescent="0.2">
      <c r="R51" s="313"/>
      <c r="S51" s="313"/>
    </row>
    <row r="52" spans="18:19" ht="15" customHeight="1" x14ac:dyDescent="0.2">
      <c r="R52" s="313"/>
      <c r="S52" s="313"/>
    </row>
    <row r="53" spans="18:19" ht="15" customHeight="1" x14ac:dyDescent="0.2">
      <c r="R53" s="313"/>
      <c r="S53" s="313"/>
    </row>
    <row r="54" spans="18:19" ht="15" customHeight="1" x14ac:dyDescent="0.2">
      <c r="R54" s="313"/>
      <c r="S54" s="313"/>
    </row>
    <row r="55" spans="18:19" ht="15" customHeight="1" x14ac:dyDescent="0.2">
      <c r="R55" s="313"/>
      <c r="S55" s="313"/>
    </row>
    <row r="56" spans="18:19" ht="15" customHeight="1" x14ac:dyDescent="0.2">
      <c r="R56" s="313"/>
      <c r="S56" s="313"/>
    </row>
    <row r="57" spans="18:19" ht="15" customHeight="1" x14ac:dyDescent="0.2">
      <c r="R57" s="313"/>
      <c r="S57" s="313"/>
    </row>
    <row r="58" spans="18:19" ht="15" customHeight="1" x14ac:dyDescent="0.2">
      <c r="R58" s="313"/>
      <c r="S58" s="313"/>
    </row>
    <row r="59" spans="18:19" ht="15" customHeight="1" x14ac:dyDescent="0.2">
      <c r="R59" s="313"/>
      <c r="S59" s="313"/>
    </row>
    <row r="60" spans="18:19" ht="15" customHeight="1" x14ac:dyDescent="0.2">
      <c r="R60" s="313"/>
      <c r="S60" s="313"/>
    </row>
    <row r="61" spans="18:19" ht="15" customHeight="1" x14ac:dyDescent="0.2">
      <c r="R61" s="313"/>
      <c r="S61" s="313"/>
    </row>
    <row r="62" spans="18:19" ht="15" customHeight="1" x14ac:dyDescent="0.2">
      <c r="R62" s="313"/>
      <c r="S62" s="313"/>
    </row>
    <row r="63" spans="18:19" ht="15" customHeight="1" x14ac:dyDescent="0.2">
      <c r="R63" s="313"/>
      <c r="S63" s="313"/>
    </row>
    <row r="64" spans="18:19" ht="15" customHeight="1" x14ac:dyDescent="0.2">
      <c r="R64" s="313"/>
      <c r="S64" s="313"/>
    </row>
    <row r="65" spans="18:19" ht="15" customHeight="1" x14ac:dyDescent="0.2">
      <c r="R65" s="313"/>
      <c r="S65" s="313"/>
    </row>
    <row r="66" spans="18:19" ht="15" customHeight="1" x14ac:dyDescent="0.2">
      <c r="R66" s="313"/>
      <c r="S66" s="313"/>
    </row>
    <row r="67" spans="18:19" ht="15" customHeight="1" x14ac:dyDescent="0.2">
      <c r="R67" s="313"/>
      <c r="S67" s="313"/>
    </row>
    <row r="68" spans="18:19" ht="15" customHeight="1" x14ac:dyDescent="0.2">
      <c r="R68" s="313"/>
      <c r="S68" s="313"/>
    </row>
    <row r="69" spans="18:19" ht="15" customHeight="1" x14ac:dyDescent="0.2">
      <c r="R69" s="313"/>
      <c r="S69" s="313"/>
    </row>
    <row r="70" spans="18:19" ht="15" customHeight="1" x14ac:dyDescent="0.2">
      <c r="R70" s="313"/>
      <c r="S70" s="313"/>
    </row>
    <row r="71" spans="18:19" ht="15" customHeight="1" x14ac:dyDescent="0.2">
      <c r="R71" s="313"/>
      <c r="S71" s="313"/>
    </row>
    <row r="72" spans="18:19" ht="15" customHeight="1" x14ac:dyDescent="0.2">
      <c r="R72" s="313"/>
      <c r="S72" s="313"/>
    </row>
    <row r="73" spans="18:19" ht="15" customHeight="1" x14ac:dyDescent="0.2">
      <c r="R73" s="313"/>
      <c r="S73" s="313"/>
    </row>
    <row r="74" spans="18:19" ht="15" customHeight="1" x14ac:dyDescent="0.2">
      <c r="R74" s="313"/>
      <c r="S74" s="313"/>
    </row>
    <row r="75" spans="18:19" ht="15" customHeight="1" x14ac:dyDescent="0.2">
      <c r="R75" s="313"/>
      <c r="S75" s="313"/>
    </row>
    <row r="76" spans="18:19" ht="15" customHeight="1" x14ac:dyDescent="0.2">
      <c r="R76" s="313"/>
      <c r="S76" s="313"/>
    </row>
    <row r="77" spans="18:19" ht="15" customHeight="1" x14ac:dyDescent="0.2">
      <c r="R77" s="313"/>
      <c r="S77" s="313"/>
    </row>
    <row r="78" spans="18:19" ht="15" customHeight="1" x14ac:dyDescent="0.2">
      <c r="R78" s="313"/>
      <c r="S78" s="313"/>
    </row>
    <row r="79" spans="18:19" ht="15" customHeight="1" x14ac:dyDescent="0.2">
      <c r="R79" s="313"/>
      <c r="S79" s="313"/>
    </row>
    <row r="80" spans="18:19" ht="15" customHeight="1" x14ac:dyDescent="0.2">
      <c r="R80" s="313"/>
      <c r="S80" s="313"/>
    </row>
    <row r="81" spans="18:19" ht="15" customHeight="1" x14ac:dyDescent="0.2">
      <c r="R81" s="313"/>
      <c r="S81" s="313"/>
    </row>
    <row r="82" spans="18:19" ht="15" customHeight="1" x14ac:dyDescent="0.2">
      <c r="R82" s="313"/>
      <c r="S82" s="313"/>
    </row>
    <row r="83" spans="18:19" ht="15" customHeight="1" x14ac:dyDescent="0.2">
      <c r="R83" s="313"/>
      <c r="S83" s="313"/>
    </row>
    <row r="84" spans="18:19" ht="15" customHeight="1" x14ac:dyDescent="0.2">
      <c r="R84" s="313"/>
      <c r="S84" s="313"/>
    </row>
    <row r="85" spans="18:19" ht="15" customHeight="1" x14ac:dyDescent="0.2">
      <c r="R85" s="313"/>
      <c r="S85" s="313"/>
    </row>
    <row r="86" spans="18:19" ht="15" customHeight="1" x14ac:dyDescent="0.2">
      <c r="R86" s="313"/>
      <c r="S86" s="313"/>
    </row>
    <row r="87" spans="18:19" ht="15" customHeight="1" x14ac:dyDescent="0.2">
      <c r="R87" s="313"/>
      <c r="S87" s="313"/>
    </row>
    <row r="88" spans="18:19" ht="15" customHeight="1" x14ac:dyDescent="0.2">
      <c r="R88" s="313"/>
      <c r="S88" s="313"/>
    </row>
    <row r="89" spans="18:19" ht="15" customHeight="1" x14ac:dyDescent="0.2">
      <c r="R89" s="313"/>
      <c r="S89" s="313"/>
    </row>
    <row r="90" spans="18:19" ht="15" customHeight="1" x14ac:dyDescent="0.2">
      <c r="R90" s="313"/>
      <c r="S90" s="313"/>
    </row>
    <row r="91" spans="18:19" ht="15" customHeight="1" x14ac:dyDescent="0.2">
      <c r="R91" s="313"/>
      <c r="S91" s="313"/>
    </row>
    <row r="92" spans="18:19" ht="15" customHeight="1" x14ac:dyDescent="0.2">
      <c r="R92" s="313"/>
      <c r="S92" s="313"/>
    </row>
    <row r="93" spans="18:19" x14ac:dyDescent="0.2">
      <c r="R93" s="313"/>
      <c r="S93" s="313"/>
    </row>
    <row r="94" spans="18:19" x14ac:dyDescent="0.2">
      <c r="R94" s="313"/>
      <c r="S94" s="313"/>
    </row>
  </sheetData>
  <sheetProtection insertColumns="0" insertRows="0" deleteColumns="0" deleteRows="0"/>
  <mergeCells count="11">
    <mergeCell ref="J30:K30"/>
    <mergeCell ref="J31:K31"/>
    <mergeCell ref="C3:C4"/>
    <mergeCell ref="E3:E4"/>
    <mergeCell ref="J3:K3"/>
    <mergeCell ref="D3:D4"/>
    <mergeCell ref="B1:C1"/>
    <mergeCell ref="P3:P4"/>
    <mergeCell ref="Q3:Q4"/>
    <mergeCell ref="O3:O4"/>
    <mergeCell ref="A3:B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6:B23 B24:B27 F5" unlockedFormula="1"/>
    <ignoredError sqref="F31 P24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118"/>
  <sheetViews>
    <sheetView topLeftCell="A43"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433</v>
      </c>
      <c r="F1" s="13" t="s">
        <v>9</v>
      </c>
      <c r="G1" s="13" t="s">
        <v>10</v>
      </c>
      <c r="H1" s="257">
        <v>71.739999999999995</v>
      </c>
      <c r="I1" s="14" t="s">
        <v>162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321</v>
      </c>
      <c r="B5" s="8">
        <v>42671</v>
      </c>
      <c r="C5" s="9"/>
      <c r="D5" s="9">
        <v>621</v>
      </c>
      <c r="E5" s="198" t="s">
        <v>467</v>
      </c>
      <c r="F5" s="250">
        <f>98.56*H1</f>
        <v>7070.6943999999994</v>
      </c>
      <c r="G5" s="258"/>
      <c r="H5" s="258">
        <v>200</v>
      </c>
      <c r="I5" s="258">
        <v>204</v>
      </c>
      <c r="J5" s="259"/>
      <c r="K5" s="260"/>
      <c r="L5" s="258"/>
      <c r="M5" s="258"/>
      <c r="N5" s="258"/>
      <c r="O5" s="261">
        <f t="shared" ref="O5:O53" si="0">SUM(F5:N5)</f>
        <v>7474.6943999999994</v>
      </c>
      <c r="P5" s="32">
        <f>O5/H1</f>
        <v>104.19144689155283</v>
      </c>
      <c r="Q5" s="42"/>
    </row>
    <row r="6" spans="1:17" ht="15" customHeight="1" x14ac:dyDescent="0.2">
      <c r="A6" s="21" t="s">
        <v>322</v>
      </c>
      <c r="B6" s="10">
        <f>B5+1</f>
        <v>42672</v>
      </c>
      <c r="C6" s="9">
        <v>1</v>
      </c>
      <c r="D6" s="9">
        <v>622</v>
      </c>
      <c r="E6" s="198" t="s">
        <v>466</v>
      </c>
      <c r="F6" s="258"/>
      <c r="G6" s="258">
        <v>800</v>
      </c>
      <c r="H6" s="258">
        <v>180</v>
      </c>
      <c r="I6" s="316">
        <f>15.78*H1+100</f>
        <v>1232.0572</v>
      </c>
      <c r="J6" s="259"/>
      <c r="K6" s="260"/>
      <c r="L6" s="258"/>
      <c r="M6" s="258"/>
      <c r="N6" s="258">
        <v>600</v>
      </c>
      <c r="O6" s="261">
        <f t="shared" ref="O6:O7" si="1">SUM(F6:N6)</f>
        <v>2812.0572000000002</v>
      </c>
      <c r="P6" s="32">
        <f>O6/H1</f>
        <v>39.197897964873157</v>
      </c>
      <c r="Q6" s="42"/>
    </row>
    <row r="7" spans="1:17" ht="15" customHeight="1" x14ac:dyDescent="0.2">
      <c r="A7" s="21" t="s">
        <v>323</v>
      </c>
      <c r="B7" s="10">
        <f>B6+1</f>
        <v>42673</v>
      </c>
      <c r="C7" s="9">
        <v>2</v>
      </c>
      <c r="D7" s="9">
        <v>623</v>
      </c>
      <c r="E7" s="198" t="s">
        <v>456</v>
      </c>
      <c r="F7" s="258"/>
      <c r="G7" s="258"/>
      <c r="H7" s="258">
        <v>240</v>
      </c>
      <c r="I7" s="258"/>
      <c r="J7" s="259"/>
      <c r="K7" s="260"/>
      <c r="L7" s="258"/>
      <c r="M7" s="258"/>
      <c r="N7" s="258"/>
      <c r="O7" s="261">
        <f t="shared" si="1"/>
        <v>240</v>
      </c>
      <c r="P7" s="32">
        <f>O7/H1</f>
        <v>3.3454139949818793</v>
      </c>
      <c r="Q7" s="42"/>
    </row>
    <row r="8" spans="1:17" ht="15" customHeight="1" x14ac:dyDescent="0.2">
      <c r="A8" s="21" t="s">
        <v>317</v>
      </c>
      <c r="B8" s="10">
        <f>B7+1</f>
        <v>42674</v>
      </c>
      <c r="C8" s="9">
        <v>3</v>
      </c>
      <c r="D8" s="9">
        <v>624</v>
      </c>
      <c r="E8" s="198" t="s">
        <v>456</v>
      </c>
      <c r="F8" s="258"/>
      <c r="G8" s="258"/>
      <c r="H8" s="258">
        <v>290</v>
      </c>
      <c r="I8" s="258"/>
      <c r="J8" s="259"/>
      <c r="K8" s="260"/>
      <c r="L8" s="258"/>
      <c r="M8" s="258"/>
      <c r="N8" s="258"/>
      <c r="O8" s="261">
        <f t="shared" si="0"/>
        <v>290</v>
      </c>
      <c r="P8" s="32">
        <f>O8/H1</f>
        <v>4.0423752439364371</v>
      </c>
      <c r="Q8" s="42"/>
    </row>
    <row r="9" spans="1:17" ht="15" customHeight="1" x14ac:dyDescent="0.2">
      <c r="A9" s="21" t="s">
        <v>318</v>
      </c>
      <c r="B9" s="10">
        <f t="shared" ref="B9:B53" si="2">B8+1</f>
        <v>42675</v>
      </c>
      <c r="C9" s="9">
        <v>4</v>
      </c>
      <c r="D9" s="9">
        <v>625</v>
      </c>
      <c r="E9" s="198" t="s">
        <v>456</v>
      </c>
      <c r="F9" s="258"/>
      <c r="G9" s="258"/>
      <c r="H9" s="258">
        <v>520</v>
      </c>
      <c r="I9" s="258"/>
      <c r="J9" s="259"/>
      <c r="K9" s="260">
        <v>400</v>
      </c>
      <c r="L9" s="258">
        <v>20</v>
      </c>
      <c r="M9" s="258"/>
      <c r="N9" s="258"/>
      <c r="O9" s="261">
        <f t="shared" si="0"/>
        <v>940</v>
      </c>
      <c r="P9" s="32">
        <f>O9/H1</f>
        <v>13.102871480345694</v>
      </c>
    </row>
    <row r="10" spans="1:17" ht="15" customHeight="1" x14ac:dyDescent="0.2">
      <c r="A10" s="21" t="s">
        <v>319</v>
      </c>
      <c r="B10" s="10">
        <f t="shared" si="2"/>
        <v>42676</v>
      </c>
      <c r="C10" s="9">
        <v>5</v>
      </c>
      <c r="D10" s="9">
        <v>626</v>
      </c>
      <c r="E10" s="198" t="s">
        <v>456</v>
      </c>
      <c r="F10" s="258"/>
      <c r="G10" s="258"/>
      <c r="H10" s="258">
        <v>382</v>
      </c>
      <c r="I10" s="258"/>
      <c r="J10" s="259"/>
      <c r="K10" s="260"/>
      <c r="L10" s="258">
        <v>50</v>
      </c>
      <c r="M10" s="258"/>
      <c r="N10" s="258"/>
      <c r="O10" s="261">
        <f t="shared" si="0"/>
        <v>432</v>
      </c>
      <c r="P10" s="32">
        <f>O10/H1</f>
        <v>6.0217451909673825</v>
      </c>
    </row>
    <row r="11" spans="1:17" ht="15" customHeight="1" x14ac:dyDescent="0.2">
      <c r="A11" s="21" t="s">
        <v>320</v>
      </c>
      <c r="B11" s="10">
        <f t="shared" si="2"/>
        <v>42677</v>
      </c>
      <c r="C11" s="9">
        <v>6</v>
      </c>
      <c r="D11" s="9">
        <v>627</v>
      </c>
      <c r="E11" s="198" t="s">
        <v>459</v>
      </c>
      <c r="F11" s="258"/>
      <c r="G11" s="258">
        <v>4300</v>
      </c>
      <c r="H11" s="258">
        <v>355</v>
      </c>
      <c r="I11" s="316">
        <f>90*H1+500+230</f>
        <v>7186.5999999999995</v>
      </c>
      <c r="J11" s="259"/>
      <c r="K11" s="260"/>
      <c r="L11" s="258"/>
      <c r="M11" s="258">
        <v>150</v>
      </c>
      <c r="N11" s="258"/>
      <c r="O11" s="261">
        <f t="shared" si="0"/>
        <v>11991.599999999999</v>
      </c>
      <c r="P11" s="32">
        <f>O11/H1</f>
        <v>167.15361025926958</v>
      </c>
    </row>
    <row r="12" spans="1:17" ht="15" customHeight="1" x14ac:dyDescent="0.2">
      <c r="A12" s="21" t="s">
        <v>321</v>
      </c>
      <c r="B12" s="10">
        <f t="shared" si="2"/>
        <v>42678</v>
      </c>
      <c r="C12" s="9">
        <v>7</v>
      </c>
      <c r="D12" s="9">
        <v>628</v>
      </c>
      <c r="E12" s="198" t="s">
        <v>460</v>
      </c>
      <c r="F12" s="258"/>
      <c r="G12" s="258"/>
      <c r="H12" s="258">
        <v>276</v>
      </c>
      <c r="I12" s="258"/>
      <c r="J12" s="259"/>
      <c r="K12" s="260"/>
      <c r="L12" s="258">
        <v>264</v>
      </c>
      <c r="M12" s="258"/>
      <c r="N12" s="258"/>
      <c r="O12" s="261">
        <f t="shared" si="0"/>
        <v>540</v>
      </c>
      <c r="P12" s="32">
        <f>O12/H1</f>
        <v>7.5271814887092283</v>
      </c>
      <c r="Q12" s="42"/>
    </row>
    <row r="13" spans="1:17" ht="15" customHeight="1" x14ac:dyDescent="0.2">
      <c r="A13" s="21" t="s">
        <v>322</v>
      </c>
      <c r="B13" s="10">
        <f t="shared" si="2"/>
        <v>42679</v>
      </c>
      <c r="C13" s="9">
        <v>8</v>
      </c>
      <c r="D13" s="9">
        <v>629</v>
      </c>
      <c r="E13" s="198" t="s">
        <v>460</v>
      </c>
      <c r="F13" s="258"/>
      <c r="G13" s="258"/>
      <c r="H13" s="258">
        <v>295</v>
      </c>
      <c r="I13" s="258"/>
      <c r="J13" s="259"/>
      <c r="K13" s="260"/>
      <c r="L13" s="258"/>
      <c r="M13" s="258"/>
      <c r="N13" s="258"/>
      <c r="O13" s="261">
        <f t="shared" si="0"/>
        <v>295</v>
      </c>
      <c r="P13" s="32">
        <f>O13/H1</f>
        <v>4.1120713688318933</v>
      </c>
    </row>
    <row r="14" spans="1:17" ht="15" customHeight="1" x14ac:dyDescent="0.2">
      <c r="A14" s="21" t="s">
        <v>323</v>
      </c>
      <c r="B14" s="10">
        <f t="shared" si="2"/>
        <v>42680</v>
      </c>
      <c r="C14" s="9">
        <v>9</v>
      </c>
      <c r="D14" s="9">
        <v>630</v>
      </c>
      <c r="E14" s="198" t="s">
        <v>460</v>
      </c>
      <c r="F14" s="258"/>
      <c r="G14" s="258">
        <v>4267</v>
      </c>
      <c r="H14" s="258">
        <v>277</v>
      </c>
      <c r="I14" s="258">
        <v>250</v>
      </c>
      <c r="J14" s="259">
        <v>20</v>
      </c>
      <c r="K14" s="260"/>
      <c r="L14" s="258"/>
      <c r="M14" s="258"/>
      <c r="N14" s="258">
        <v>50</v>
      </c>
      <c r="O14" s="261">
        <f t="shared" si="0"/>
        <v>4864</v>
      </c>
      <c r="P14" s="32">
        <f>O14/H1</f>
        <v>67.800390298299419</v>
      </c>
      <c r="Q14" s="42"/>
    </row>
    <row r="15" spans="1:17" ht="15" customHeight="1" x14ac:dyDescent="0.2">
      <c r="A15" s="21" t="s">
        <v>317</v>
      </c>
      <c r="B15" s="10">
        <f t="shared" si="2"/>
        <v>42681</v>
      </c>
      <c r="C15" s="9">
        <v>10</v>
      </c>
      <c r="D15" s="9">
        <v>631</v>
      </c>
      <c r="E15" s="198" t="s">
        <v>460</v>
      </c>
      <c r="F15" s="258"/>
      <c r="G15" s="258"/>
      <c r="H15" s="258">
        <v>209</v>
      </c>
      <c r="I15" s="258">
        <v>20</v>
      </c>
      <c r="J15" s="259"/>
      <c r="K15" s="260"/>
      <c r="L15" s="258"/>
      <c r="M15" s="258"/>
      <c r="N15" s="258"/>
      <c r="O15" s="261">
        <f t="shared" si="0"/>
        <v>229</v>
      </c>
      <c r="P15" s="32">
        <f>O15/H1</f>
        <v>3.1920825202118763</v>
      </c>
      <c r="Q15" s="42"/>
    </row>
    <row r="16" spans="1:17" ht="15" customHeight="1" x14ac:dyDescent="0.2">
      <c r="A16" s="21" t="s">
        <v>318</v>
      </c>
      <c r="B16" s="10">
        <f t="shared" si="2"/>
        <v>42682</v>
      </c>
      <c r="C16" s="9">
        <v>11</v>
      </c>
      <c r="D16" s="9">
        <v>632</v>
      </c>
      <c r="E16" s="198" t="s">
        <v>460</v>
      </c>
      <c r="F16" s="258"/>
      <c r="G16" s="258"/>
      <c r="H16" s="258">
        <v>256</v>
      </c>
      <c r="I16" s="258"/>
      <c r="J16" s="259">
        <v>20</v>
      </c>
      <c r="K16" s="260"/>
      <c r="L16" s="317">
        <v>60</v>
      </c>
      <c r="M16" s="258"/>
      <c r="N16" s="258"/>
      <c r="O16" s="261">
        <f t="shared" ref="O16:O47" si="3">SUM(F16:N16)</f>
        <v>336</v>
      </c>
      <c r="P16" s="32">
        <f>O16/H1</f>
        <v>4.6835795929746311</v>
      </c>
      <c r="Q16" s="42"/>
    </row>
    <row r="17" spans="1:17" ht="15" customHeight="1" x14ac:dyDescent="0.2">
      <c r="A17" s="21" t="s">
        <v>319</v>
      </c>
      <c r="B17" s="10">
        <f t="shared" si="2"/>
        <v>42683</v>
      </c>
      <c r="C17" s="9">
        <v>12</v>
      </c>
      <c r="D17" s="9">
        <v>633</v>
      </c>
      <c r="E17" s="198" t="s">
        <v>460</v>
      </c>
      <c r="F17" s="258"/>
      <c r="G17" s="258"/>
      <c r="H17" s="258">
        <v>360</v>
      </c>
      <c r="I17" s="258"/>
      <c r="J17" s="259"/>
      <c r="K17" s="260"/>
      <c r="L17" s="258"/>
      <c r="M17" s="258"/>
      <c r="N17" s="258"/>
      <c r="O17" s="261">
        <f t="shared" si="3"/>
        <v>360</v>
      </c>
      <c r="P17" s="32">
        <f>O17/H1</f>
        <v>5.0181209924728192</v>
      </c>
      <c r="Q17" s="42"/>
    </row>
    <row r="18" spans="1:17" ht="15" customHeight="1" x14ac:dyDescent="0.2">
      <c r="A18" s="21" t="s">
        <v>320</v>
      </c>
      <c r="B18" s="10">
        <f t="shared" si="2"/>
        <v>42684</v>
      </c>
      <c r="C18" s="9">
        <v>13</v>
      </c>
      <c r="D18" s="9">
        <v>634</v>
      </c>
      <c r="E18" s="198" t="s">
        <v>472</v>
      </c>
      <c r="F18" s="258"/>
      <c r="G18" s="258">
        <v>6770</v>
      </c>
      <c r="H18" s="258">
        <v>80</v>
      </c>
      <c r="I18" s="258">
        <f>128.79*H1+1000</f>
        <v>10239.3946</v>
      </c>
      <c r="J18" s="259"/>
      <c r="K18" s="260"/>
      <c r="L18" s="258"/>
      <c r="M18" s="258"/>
      <c r="N18" s="258"/>
      <c r="O18" s="261">
        <f t="shared" si="3"/>
        <v>17089.3946</v>
      </c>
      <c r="P18" s="32">
        <f>O18/H1</f>
        <v>238.21291608586563</v>
      </c>
      <c r="Q18" s="42"/>
    </row>
    <row r="19" spans="1:17" ht="15" customHeight="1" x14ac:dyDescent="0.2">
      <c r="A19" s="21" t="s">
        <v>321</v>
      </c>
      <c r="B19" s="10">
        <f t="shared" si="2"/>
        <v>42685</v>
      </c>
      <c r="C19" s="9">
        <v>14</v>
      </c>
      <c r="D19" s="9">
        <v>635</v>
      </c>
      <c r="E19" s="198" t="s">
        <v>471</v>
      </c>
      <c r="F19" s="258"/>
      <c r="G19" s="258"/>
      <c r="H19" s="258">
        <v>282</v>
      </c>
      <c r="I19" s="258"/>
      <c r="J19" s="259"/>
      <c r="K19" s="260"/>
      <c r="L19" s="258"/>
      <c r="M19" s="258"/>
      <c r="N19" s="258">
        <v>72</v>
      </c>
      <c r="O19" s="261">
        <f t="shared" si="3"/>
        <v>354</v>
      </c>
      <c r="P19" s="32">
        <f>O19/H1</f>
        <v>4.9344856425982719</v>
      </c>
      <c r="Q19" s="42"/>
    </row>
    <row r="20" spans="1:17" ht="15" customHeight="1" x14ac:dyDescent="0.2">
      <c r="A20" s="21" t="s">
        <v>322</v>
      </c>
      <c r="B20" s="10">
        <f t="shared" si="2"/>
        <v>42686</v>
      </c>
      <c r="C20" s="9">
        <v>15</v>
      </c>
      <c r="D20" s="9">
        <v>636</v>
      </c>
      <c r="E20" s="198" t="s">
        <v>471</v>
      </c>
      <c r="F20" s="258"/>
      <c r="G20" s="258"/>
      <c r="H20" s="258">
        <v>230</v>
      </c>
      <c r="I20" s="258"/>
      <c r="J20" s="259"/>
      <c r="K20" s="260"/>
      <c r="L20" s="258"/>
      <c r="M20" s="258"/>
      <c r="N20" s="258">
        <v>10</v>
      </c>
      <c r="O20" s="261">
        <f t="shared" si="3"/>
        <v>240</v>
      </c>
      <c r="P20" s="32">
        <f>O20/H1</f>
        <v>3.3454139949818793</v>
      </c>
      <c r="Q20" s="42"/>
    </row>
    <row r="21" spans="1:17" ht="15" customHeight="1" x14ac:dyDescent="0.2">
      <c r="A21" s="21" t="s">
        <v>323</v>
      </c>
      <c r="B21" s="10">
        <f t="shared" si="2"/>
        <v>42687</v>
      </c>
      <c r="C21" s="9">
        <v>16</v>
      </c>
      <c r="D21" s="9">
        <v>637</v>
      </c>
      <c r="E21" s="198" t="s">
        <v>473</v>
      </c>
      <c r="F21" s="258"/>
      <c r="G21" s="258">
        <v>3500</v>
      </c>
      <c r="H21" s="258">
        <v>245</v>
      </c>
      <c r="I21" s="258">
        <v>1500</v>
      </c>
      <c r="J21" s="259"/>
      <c r="K21" s="260"/>
      <c r="L21" s="258"/>
      <c r="M21" s="258"/>
      <c r="N21" s="258">
        <v>70</v>
      </c>
      <c r="O21" s="261">
        <f t="shared" si="3"/>
        <v>5315</v>
      </c>
      <c r="P21" s="32">
        <f>O21/H1</f>
        <v>74.086980763869533</v>
      </c>
      <c r="Q21" s="42"/>
    </row>
    <row r="22" spans="1:17" ht="15" customHeight="1" x14ac:dyDescent="0.2">
      <c r="A22" s="21" t="s">
        <v>317</v>
      </c>
      <c r="B22" s="10">
        <f t="shared" si="2"/>
        <v>42688</v>
      </c>
      <c r="C22" s="9">
        <v>17</v>
      </c>
      <c r="D22" s="9">
        <v>638</v>
      </c>
      <c r="E22" s="198" t="s">
        <v>458</v>
      </c>
      <c r="F22" s="258"/>
      <c r="G22" s="258"/>
      <c r="H22" s="258">
        <v>300</v>
      </c>
      <c r="I22" s="258">
        <v>20</v>
      </c>
      <c r="J22" s="259">
        <v>400</v>
      </c>
      <c r="K22" s="260"/>
      <c r="L22" s="258"/>
      <c r="M22" s="258"/>
      <c r="N22" s="258">
        <v>400</v>
      </c>
      <c r="O22" s="261">
        <f t="shared" si="3"/>
        <v>1120</v>
      </c>
      <c r="P22" s="32">
        <f>O22/H1</f>
        <v>15.611931976582103</v>
      </c>
      <c r="Q22" s="42"/>
    </row>
    <row r="23" spans="1:17" ht="15" customHeight="1" x14ac:dyDescent="0.2">
      <c r="A23" s="21" t="s">
        <v>318</v>
      </c>
      <c r="B23" s="10">
        <f t="shared" si="2"/>
        <v>42689</v>
      </c>
      <c r="C23" s="9">
        <v>18</v>
      </c>
      <c r="D23" s="9">
        <v>639</v>
      </c>
      <c r="E23" s="198" t="s">
        <v>458</v>
      </c>
      <c r="F23" s="258"/>
      <c r="G23" s="258"/>
      <c r="H23" s="258">
        <v>270</v>
      </c>
      <c r="I23" s="258">
        <v>44</v>
      </c>
      <c r="J23" s="259">
        <v>1000</v>
      </c>
      <c r="K23" s="260"/>
      <c r="L23" s="258">
        <v>50</v>
      </c>
      <c r="M23" s="258"/>
      <c r="N23" s="258">
        <v>10</v>
      </c>
      <c r="O23" s="261">
        <f t="shared" si="3"/>
        <v>1374</v>
      </c>
      <c r="P23" s="32">
        <f>O23/H1</f>
        <v>19.152495121271258</v>
      </c>
      <c r="Q23" s="42"/>
    </row>
    <row r="24" spans="1:17" ht="15" customHeight="1" x14ac:dyDescent="0.2">
      <c r="A24" s="21" t="s">
        <v>319</v>
      </c>
      <c r="B24" s="10">
        <f t="shared" si="2"/>
        <v>42690</v>
      </c>
      <c r="C24" s="9">
        <v>19</v>
      </c>
      <c r="D24" s="9">
        <v>640</v>
      </c>
      <c r="E24" s="198" t="s">
        <v>458</v>
      </c>
      <c r="F24" s="258"/>
      <c r="G24" s="258"/>
      <c r="H24" s="258">
        <v>264</v>
      </c>
      <c r="I24" s="258"/>
      <c r="J24" s="259">
        <v>600</v>
      </c>
      <c r="K24" s="260"/>
      <c r="L24" s="258"/>
      <c r="M24" s="258"/>
      <c r="N24" s="258">
        <v>10</v>
      </c>
      <c r="O24" s="261">
        <f t="shared" si="3"/>
        <v>874</v>
      </c>
      <c r="P24" s="32">
        <f>O24/H1</f>
        <v>12.182882631725677</v>
      </c>
      <c r="Q24" s="42"/>
    </row>
    <row r="25" spans="1:17" ht="15" customHeight="1" x14ac:dyDescent="0.2">
      <c r="A25" s="21" t="s">
        <v>320</v>
      </c>
      <c r="B25" s="10">
        <f t="shared" si="2"/>
        <v>42691</v>
      </c>
      <c r="C25" s="9">
        <v>20</v>
      </c>
      <c r="D25" s="9">
        <v>641</v>
      </c>
      <c r="E25" s="198" t="s">
        <v>458</v>
      </c>
      <c r="F25" s="258"/>
      <c r="G25" s="258"/>
      <c r="H25" s="258">
        <v>270</v>
      </c>
      <c r="I25" s="258">
        <v>60</v>
      </c>
      <c r="J25" s="259">
        <v>5</v>
      </c>
      <c r="K25" s="260"/>
      <c r="L25" s="258"/>
      <c r="M25" s="258">
        <v>220</v>
      </c>
      <c r="N25" s="258">
        <v>1</v>
      </c>
      <c r="O25" s="261">
        <f t="shared" si="3"/>
        <v>556</v>
      </c>
      <c r="P25" s="32">
        <f>O25/H1</f>
        <v>7.750209088374687</v>
      </c>
      <c r="Q25" s="42"/>
    </row>
    <row r="26" spans="1:17" ht="15" customHeight="1" x14ac:dyDescent="0.2">
      <c r="A26" s="21" t="s">
        <v>321</v>
      </c>
      <c r="B26" s="10">
        <f t="shared" si="2"/>
        <v>42692</v>
      </c>
      <c r="C26" s="9">
        <v>21</v>
      </c>
      <c r="D26" s="9">
        <v>642</v>
      </c>
      <c r="E26" s="198" t="s">
        <v>458</v>
      </c>
      <c r="F26" s="258"/>
      <c r="G26" s="258"/>
      <c r="H26" s="258">
        <v>290</v>
      </c>
      <c r="I26" s="258">
        <v>74</v>
      </c>
      <c r="J26" s="259"/>
      <c r="K26" s="260"/>
      <c r="L26" s="258">
        <v>50</v>
      </c>
      <c r="M26" s="258"/>
      <c r="N26" s="258"/>
      <c r="O26" s="261">
        <f t="shared" si="3"/>
        <v>414</v>
      </c>
      <c r="P26" s="32">
        <f>O26/H1</f>
        <v>5.7708391413437417</v>
      </c>
      <c r="Q26" s="42"/>
    </row>
    <row r="27" spans="1:17" ht="15" customHeight="1" x14ac:dyDescent="0.2">
      <c r="A27" s="21" t="s">
        <v>322</v>
      </c>
      <c r="B27" s="10">
        <f t="shared" si="2"/>
        <v>42693</v>
      </c>
      <c r="C27" s="9">
        <v>22</v>
      </c>
      <c r="D27" s="9">
        <v>643</v>
      </c>
      <c r="E27" s="198" t="s">
        <v>462</v>
      </c>
      <c r="F27" s="258"/>
      <c r="G27" s="258">
        <v>7500</v>
      </c>
      <c r="H27" s="258">
        <v>220</v>
      </c>
      <c r="I27" s="258">
        <v>690</v>
      </c>
      <c r="J27" s="259"/>
      <c r="K27" s="260"/>
      <c r="L27" s="258">
        <v>50</v>
      </c>
      <c r="M27" s="258"/>
      <c r="N27" s="258"/>
      <c r="O27" s="261">
        <f t="shared" si="3"/>
        <v>8460</v>
      </c>
      <c r="P27" s="32">
        <f>O27/H1</f>
        <v>117.92584332311124</v>
      </c>
      <c r="Q27" s="42"/>
    </row>
    <row r="28" spans="1:17" ht="15" customHeight="1" x14ac:dyDescent="0.2">
      <c r="A28" s="21" t="s">
        <v>323</v>
      </c>
      <c r="B28" s="10">
        <f t="shared" si="2"/>
        <v>42694</v>
      </c>
      <c r="C28" s="9">
        <v>23</v>
      </c>
      <c r="D28" s="9">
        <v>644</v>
      </c>
      <c r="E28" s="198" t="s">
        <v>463</v>
      </c>
      <c r="F28" s="258"/>
      <c r="G28" s="258"/>
      <c r="H28" s="258">
        <v>340</v>
      </c>
      <c r="I28" s="258"/>
      <c r="J28" s="259"/>
      <c r="K28" s="260"/>
      <c r="L28" s="258"/>
      <c r="M28" s="258"/>
      <c r="N28" s="258"/>
      <c r="O28" s="261">
        <f t="shared" si="3"/>
        <v>340</v>
      </c>
      <c r="P28" s="32">
        <f>O28/H1</f>
        <v>4.7393364928909953</v>
      </c>
      <c r="Q28" s="42"/>
    </row>
    <row r="29" spans="1:17" ht="15" customHeight="1" x14ac:dyDescent="0.2">
      <c r="A29" s="21" t="s">
        <v>317</v>
      </c>
      <c r="B29" s="10">
        <f t="shared" si="2"/>
        <v>42695</v>
      </c>
      <c r="C29" s="9">
        <v>24</v>
      </c>
      <c r="D29" s="9">
        <v>645</v>
      </c>
      <c r="E29" s="198" t="s">
        <v>463</v>
      </c>
      <c r="F29" s="258"/>
      <c r="G29" s="258"/>
      <c r="H29" s="258">
        <v>265</v>
      </c>
      <c r="I29" s="258"/>
      <c r="J29" s="259"/>
      <c r="K29" s="260"/>
      <c r="L29" s="258">
        <v>50</v>
      </c>
      <c r="M29" s="258"/>
      <c r="N29" s="258"/>
      <c r="O29" s="261">
        <f t="shared" si="3"/>
        <v>315</v>
      </c>
      <c r="P29" s="32">
        <f>O29/H1</f>
        <v>4.3908558684137162</v>
      </c>
      <c r="Q29" s="42"/>
    </row>
    <row r="30" spans="1:17" ht="15" customHeight="1" x14ac:dyDescent="0.2">
      <c r="A30" s="21" t="s">
        <v>318</v>
      </c>
      <c r="B30" s="10">
        <f t="shared" si="2"/>
        <v>42696</v>
      </c>
      <c r="C30" s="9">
        <v>25</v>
      </c>
      <c r="D30" s="9">
        <v>646</v>
      </c>
      <c r="E30" s="198" t="s">
        <v>463</v>
      </c>
      <c r="F30" s="258"/>
      <c r="G30" s="258">
        <v>2970</v>
      </c>
      <c r="H30" s="258">
        <v>240</v>
      </c>
      <c r="I30" s="258">
        <v>1120</v>
      </c>
      <c r="J30" s="259"/>
      <c r="K30" s="260"/>
      <c r="L30" s="258"/>
      <c r="M30" s="258"/>
      <c r="N30" s="258"/>
      <c r="O30" s="261">
        <f t="shared" si="3"/>
        <v>4330</v>
      </c>
      <c r="P30" s="32">
        <f>O30/H1</f>
        <v>60.356844159464735</v>
      </c>
      <c r="Q30" s="42"/>
    </row>
    <row r="31" spans="1:17" ht="15" customHeight="1" x14ac:dyDescent="0.2">
      <c r="A31" s="21" t="s">
        <v>319</v>
      </c>
      <c r="B31" s="10">
        <f t="shared" si="2"/>
        <v>42697</v>
      </c>
      <c r="C31" s="9">
        <v>26</v>
      </c>
      <c r="D31" s="9">
        <v>647</v>
      </c>
      <c r="E31" s="198" t="s">
        <v>465</v>
      </c>
      <c r="F31" s="258"/>
      <c r="G31" s="258"/>
      <c r="H31" s="258">
        <v>205</v>
      </c>
      <c r="I31" s="258">
        <v>150</v>
      </c>
      <c r="J31" s="259"/>
      <c r="K31" s="260"/>
      <c r="L31" s="258">
        <v>66</v>
      </c>
      <c r="M31" s="258"/>
      <c r="N31" s="258"/>
      <c r="O31" s="261">
        <f t="shared" si="3"/>
        <v>421</v>
      </c>
      <c r="P31" s="32">
        <f>O31/H1</f>
        <v>5.8684137161973799</v>
      </c>
      <c r="Q31" s="42"/>
    </row>
    <row r="32" spans="1:17" ht="15" customHeight="1" x14ac:dyDescent="0.2">
      <c r="A32" s="21" t="s">
        <v>320</v>
      </c>
      <c r="B32" s="10">
        <f t="shared" si="2"/>
        <v>42698</v>
      </c>
      <c r="C32" s="9">
        <v>27</v>
      </c>
      <c r="D32" s="9">
        <v>648</v>
      </c>
      <c r="E32" s="198" t="s">
        <v>465</v>
      </c>
      <c r="F32" s="258"/>
      <c r="G32" s="258"/>
      <c r="H32" s="258">
        <v>280</v>
      </c>
      <c r="I32" s="258"/>
      <c r="J32" s="259">
        <v>1385</v>
      </c>
      <c r="K32" s="260"/>
      <c r="L32" s="258">
        <v>35</v>
      </c>
      <c r="M32" s="258">
        <v>90</v>
      </c>
      <c r="N32" s="258"/>
      <c r="O32" s="261">
        <f t="shared" si="3"/>
        <v>1790</v>
      </c>
      <c r="P32" s="32">
        <f>O32/H1</f>
        <v>24.951212712573184</v>
      </c>
      <c r="Q32" s="42"/>
    </row>
    <row r="33" spans="1:17" ht="15" customHeight="1" x14ac:dyDescent="0.2">
      <c r="A33" s="21" t="s">
        <v>321</v>
      </c>
      <c r="B33" s="10">
        <f t="shared" si="2"/>
        <v>42699</v>
      </c>
      <c r="C33" s="9">
        <v>28</v>
      </c>
      <c r="D33" s="9">
        <v>649</v>
      </c>
      <c r="E33" s="198" t="s">
        <v>465</v>
      </c>
      <c r="F33" s="258"/>
      <c r="G33" s="258"/>
      <c r="H33" s="258">
        <v>477</v>
      </c>
      <c r="I33" s="258"/>
      <c r="J33" s="259"/>
      <c r="K33" s="260"/>
      <c r="L33" s="258">
        <v>60</v>
      </c>
      <c r="M33" s="258"/>
      <c r="N33" s="258"/>
      <c r="O33" s="261">
        <f t="shared" si="3"/>
        <v>537</v>
      </c>
      <c r="P33" s="32">
        <f>O33/H1</f>
        <v>7.4853638137719551</v>
      </c>
      <c r="Q33" s="42"/>
    </row>
    <row r="34" spans="1:17" ht="15" customHeight="1" x14ac:dyDescent="0.2">
      <c r="A34" s="21" t="s">
        <v>322</v>
      </c>
      <c r="B34" s="10">
        <f t="shared" si="2"/>
        <v>42700</v>
      </c>
      <c r="C34" s="9">
        <v>29</v>
      </c>
      <c r="D34" s="269">
        <v>650</v>
      </c>
      <c r="E34" s="198" t="s">
        <v>475</v>
      </c>
      <c r="F34" s="258"/>
      <c r="G34" s="258">
        <v>1510</v>
      </c>
      <c r="H34" s="258">
        <v>320</v>
      </c>
      <c r="I34" s="258">
        <v>720</v>
      </c>
      <c r="J34" s="259"/>
      <c r="K34" s="260"/>
      <c r="L34" s="258"/>
      <c r="M34" s="258"/>
      <c r="N34" s="258"/>
      <c r="O34" s="261">
        <f t="shared" si="3"/>
        <v>2550</v>
      </c>
      <c r="P34" s="32">
        <f>O34/H1</f>
        <v>35.54502369668247</v>
      </c>
      <c r="Q34" s="42"/>
    </row>
    <row r="35" spans="1:17" ht="15" customHeight="1" x14ac:dyDescent="0.2">
      <c r="A35" s="21" t="s">
        <v>323</v>
      </c>
      <c r="B35" s="10">
        <f t="shared" si="2"/>
        <v>42701</v>
      </c>
      <c r="C35" s="9">
        <v>30</v>
      </c>
      <c r="D35" s="9">
        <v>651</v>
      </c>
      <c r="E35" s="198" t="s">
        <v>474</v>
      </c>
      <c r="F35" s="258"/>
      <c r="G35" s="258"/>
      <c r="H35" s="258">
        <v>340</v>
      </c>
      <c r="I35" s="258"/>
      <c r="J35" s="259">
        <v>750</v>
      </c>
      <c r="K35" s="260"/>
      <c r="L35" s="258"/>
      <c r="M35" s="258"/>
      <c r="N35" s="258"/>
      <c r="O35" s="261">
        <f t="shared" si="3"/>
        <v>1090</v>
      </c>
      <c r="P35" s="32">
        <f>O35/H1</f>
        <v>15.193755227209369</v>
      </c>
      <c r="Q35" s="42"/>
    </row>
    <row r="36" spans="1:17" ht="15" customHeight="1" x14ac:dyDescent="0.2">
      <c r="A36" s="21" t="s">
        <v>317</v>
      </c>
      <c r="B36" s="10">
        <f t="shared" si="2"/>
        <v>42702</v>
      </c>
      <c r="C36" s="9">
        <v>31</v>
      </c>
      <c r="D36" s="9">
        <v>652</v>
      </c>
      <c r="E36" s="198" t="s">
        <v>474</v>
      </c>
      <c r="F36" s="258"/>
      <c r="G36" s="258"/>
      <c r="H36" s="258">
        <v>295</v>
      </c>
      <c r="I36" s="258"/>
      <c r="J36" s="259"/>
      <c r="K36" s="260"/>
      <c r="L36" s="258"/>
      <c r="M36" s="258">
        <v>110</v>
      </c>
      <c r="N36" s="258"/>
      <c r="O36" s="261">
        <f t="shared" si="3"/>
        <v>405</v>
      </c>
      <c r="P36" s="32">
        <f>O36/H1</f>
        <v>5.6453861165319212</v>
      </c>
      <c r="Q36" s="42"/>
    </row>
    <row r="37" spans="1:17" ht="15" customHeight="1" x14ac:dyDescent="0.2">
      <c r="A37" s="21" t="s">
        <v>318</v>
      </c>
      <c r="B37" s="10">
        <f>B36+1</f>
        <v>42703</v>
      </c>
      <c r="C37" s="9">
        <v>32</v>
      </c>
      <c r="D37" s="9">
        <v>653</v>
      </c>
      <c r="E37" s="198" t="s">
        <v>474</v>
      </c>
      <c r="F37" s="258"/>
      <c r="G37" s="258">
        <v>3090</v>
      </c>
      <c r="H37" s="258">
        <v>340</v>
      </c>
      <c r="I37" s="258">
        <v>500</v>
      </c>
      <c r="J37" s="259"/>
      <c r="K37" s="260"/>
      <c r="L37" s="258">
        <v>60</v>
      </c>
      <c r="M37" s="258"/>
      <c r="N37" s="258"/>
      <c r="O37" s="261">
        <f t="shared" si="3"/>
        <v>3990</v>
      </c>
      <c r="P37" s="32">
        <f>O37/H1</f>
        <v>55.617507666573744</v>
      </c>
      <c r="Q37" s="42"/>
    </row>
    <row r="38" spans="1:17" ht="15" customHeight="1" x14ac:dyDescent="0.2">
      <c r="A38" s="21" t="s">
        <v>319</v>
      </c>
      <c r="B38" s="10">
        <f t="shared" si="2"/>
        <v>42704</v>
      </c>
      <c r="C38" s="9">
        <v>33</v>
      </c>
      <c r="D38" s="9">
        <v>654</v>
      </c>
      <c r="E38" s="198" t="s">
        <v>464</v>
      </c>
      <c r="F38" s="258"/>
      <c r="G38" s="258"/>
      <c r="H38" s="258">
        <v>290</v>
      </c>
      <c r="I38" s="258"/>
      <c r="J38" s="259"/>
      <c r="K38" s="260"/>
      <c r="L38" s="258"/>
      <c r="M38" s="258"/>
      <c r="N38" s="258"/>
      <c r="O38" s="261">
        <f t="shared" si="3"/>
        <v>290</v>
      </c>
      <c r="P38" s="32">
        <f>O38/H1</f>
        <v>4.0423752439364371</v>
      </c>
      <c r="Q38" s="42"/>
    </row>
    <row r="39" spans="1:17" ht="15" customHeight="1" x14ac:dyDescent="0.2">
      <c r="A39" s="21" t="s">
        <v>320</v>
      </c>
      <c r="B39" s="10">
        <f t="shared" si="2"/>
        <v>42705</v>
      </c>
      <c r="C39" s="9">
        <v>34</v>
      </c>
      <c r="D39" s="9">
        <v>655</v>
      </c>
      <c r="E39" s="198" t="s">
        <v>464</v>
      </c>
      <c r="F39" s="258"/>
      <c r="G39" s="258"/>
      <c r="H39" s="258">
        <v>1060</v>
      </c>
      <c r="I39" s="258"/>
      <c r="J39" s="259">
        <v>2000</v>
      </c>
      <c r="K39" s="260"/>
      <c r="L39" s="258"/>
      <c r="M39" s="258"/>
      <c r="N39" s="258"/>
      <c r="O39" s="261">
        <f t="shared" si="3"/>
        <v>3060</v>
      </c>
      <c r="P39" s="32">
        <f>O39/H1</f>
        <v>42.654028436018962</v>
      </c>
      <c r="Q39" s="42"/>
    </row>
    <row r="40" spans="1:17" ht="15" customHeight="1" x14ac:dyDescent="0.2">
      <c r="A40" s="21" t="s">
        <v>321</v>
      </c>
      <c r="B40" s="10">
        <f t="shared" si="2"/>
        <v>42706</v>
      </c>
      <c r="C40" s="9">
        <v>35</v>
      </c>
      <c r="D40" s="9">
        <v>656</v>
      </c>
      <c r="E40" s="198" t="s">
        <v>464</v>
      </c>
      <c r="F40" s="258"/>
      <c r="G40" s="258"/>
      <c r="H40" s="258">
        <v>355</v>
      </c>
      <c r="I40" s="258">
        <v>510</v>
      </c>
      <c r="J40" s="259"/>
      <c r="K40" s="260"/>
      <c r="L40" s="258"/>
      <c r="M40" s="258"/>
      <c r="N40" s="258"/>
      <c r="O40" s="261">
        <f t="shared" si="3"/>
        <v>865</v>
      </c>
      <c r="P40" s="32">
        <f>O40/H1</f>
        <v>12.057429606913857</v>
      </c>
      <c r="Q40" s="42"/>
    </row>
    <row r="41" spans="1:17" ht="15" customHeight="1" x14ac:dyDescent="0.2">
      <c r="A41" s="21" t="s">
        <v>322</v>
      </c>
      <c r="B41" s="10">
        <f t="shared" si="2"/>
        <v>42707</v>
      </c>
      <c r="C41" s="9">
        <v>36</v>
      </c>
      <c r="D41" s="9">
        <v>657</v>
      </c>
      <c r="E41" s="198" t="s">
        <v>464</v>
      </c>
      <c r="F41" s="258"/>
      <c r="G41" s="258"/>
      <c r="H41" s="258">
        <v>425</v>
      </c>
      <c r="I41" s="258"/>
      <c r="J41" s="259"/>
      <c r="K41" s="260"/>
      <c r="L41" s="258">
        <v>20</v>
      </c>
      <c r="M41" s="258"/>
      <c r="N41" s="258"/>
      <c r="O41" s="261">
        <f t="shared" si="3"/>
        <v>445</v>
      </c>
      <c r="P41" s="32">
        <f>O41/H1</f>
        <v>6.202955115695568</v>
      </c>
      <c r="Q41" s="42"/>
    </row>
    <row r="42" spans="1:17" ht="15" customHeight="1" x14ac:dyDescent="0.2">
      <c r="A42" s="21" t="s">
        <v>323</v>
      </c>
      <c r="B42" s="10">
        <f t="shared" si="2"/>
        <v>42708</v>
      </c>
      <c r="C42" s="9">
        <v>37</v>
      </c>
      <c r="D42" s="9">
        <v>658</v>
      </c>
      <c r="E42" s="198" t="s">
        <v>461</v>
      </c>
      <c r="F42" s="258"/>
      <c r="G42" s="258">
        <v>3876</v>
      </c>
      <c r="H42" s="258">
        <v>590</v>
      </c>
      <c r="I42" s="316">
        <f>11628+1600</f>
        <v>13228</v>
      </c>
      <c r="J42" s="259"/>
      <c r="K42" s="260"/>
      <c r="L42" s="258"/>
      <c r="M42" s="258"/>
      <c r="N42" s="258">
        <v>590</v>
      </c>
      <c r="O42" s="261">
        <f t="shared" si="3"/>
        <v>18284</v>
      </c>
      <c r="P42" s="32">
        <f>O42/H1</f>
        <v>254.86478951770283</v>
      </c>
      <c r="Q42" s="42"/>
    </row>
    <row r="43" spans="1:17" ht="15" customHeight="1" x14ac:dyDescent="0.2">
      <c r="A43" s="21" t="s">
        <v>317</v>
      </c>
      <c r="B43" s="10">
        <f t="shared" si="2"/>
        <v>42709</v>
      </c>
      <c r="C43" s="9">
        <v>38</v>
      </c>
      <c r="D43" s="9">
        <v>659</v>
      </c>
      <c r="E43" s="198" t="s">
        <v>457</v>
      </c>
      <c r="F43" s="258"/>
      <c r="G43" s="258"/>
      <c r="H43" s="258">
        <v>1224</v>
      </c>
      <c r="I43" s="258">
        <v>60</v>
      </c>
      <c r="J43" s="259"/>
      <c r="K43" s="260"/>
      <c r="L43" s="258"/>
      <c r="M43" s="258"/>
      <c r="N43" s="258"/>
      <c r="O43" s="261">
        <f t="shared" si="3"/>
        <v>1284</v>
      </c>
      <c r="P43" s="32">
        <f>O43/H1</f>
        <v>17.897964873153054</v>
      </c>
      <c r="Q43" s="42"/>
    </row>
    <row r="44" spans="1:17" ht="15" customHeight="1" x14ac:dyDescent="0.2">
      <c r="A44" s="21" t="s">
        <v>318</v>
      </c>
      <c r="B44" s="10">
        <f t="shared" si="2"/>
        <v>42710</v>
      </c>
      <c r="C44" s="9">
        <v>39</v>
      </c>
      <c r="D44" s="9">
        <v>660</v>
      </c>
      <c r="E44" s="198" t="s">
        <v>457</v>
      </c>
      <c r="F44" s="258"/>
      <c r="G44" s="258"/>
      <c r="H44" s="258">
        <v>930</v>
      </c>
      <c r="I44" s="258"/>
      <c r="J44" s="259"/>
      <c r="K44" s="260"/>
      <c r="L44" s="258"/>
      <c r="M44" s="258">
        <v>50</v>
      </c>
      <c r="N44" s="258"/>
      <c r="O44" s="261">
        <f t="shared" si="3"/>
        <v>980</v>
      </c>
      <c r="P44" s="32">
        <f>O44/H1</f>
        <v>13.66044047950934</v>
      </c>
      <c r="Q44" s="42"/>
    </row>
    <row r="45" spans="1:17" ht="15" customHeight="1" x14ac:dyDescent="0.2">
      <c r="A45" s="21" t="s">
        <v>319</v>
      </c>
      <c r="B45" s="10">
        <f t="shared" si="2"/>
        <v>42711</v>
      </c>
      <c r="C45" s="9">
        <v>40</v>
      </c>
      <c r="D45" s="9">
        <v>661</v>
      </c>
      <c r="E45" s="198" t="s">
        <v>457</v>
      </c>
      <c r="F45" s="258"/>
      <c r="G45" s="258"/>
      <c r="H45" s="258">
        <v>945</v>
      </c>
      <c r="I45" s="258"/>
      <c r="J45" s="259"/>
      <c r="K45" s="260"/>
      <c r="L45" s="258">
        <v>300</v>
      </c>
      <c r="M45" s="258"/>
      <c r="N45" s="258">
        <v>400</v>
      </c>
      <c r="O45" s="261">
        <f t="shared" si="3"/>
        <v>1645</v>
      </c>
      <c r="P45" s="32">
        <f>O45/H1</f>
        <v>22.930025090604964</v>
      </c>
      <c r="Q45" s="42"/>
    </row>
    <row r="46" spans="1:17" ht="15" customHeight="1" x14ac:dyDescent="0.2">
      <c r="A46" s="21" t="s">
        <v>320</v>
      </c>
      <c r="B46" s="10">
        <f t="shared" si="2"/>
        <v>42712</v>
      </c>
      <c r="C46" s="9">
        <v>41</v>
      </c>
      <c r="D46" s="9">
        <v>662</v>
      </c>
      <c r="E46" s="198" t="s">
        <v>457</v>
      </c>
      <c r="F46" s="258"/>
      <c r="G46" s="258"/>
      <c r="H46" s="258">
        <v>1280</v>
      </c>
      <c r="I46" s="258"/>
      <c r="J46" s="259"/>
      <c r="K46" s="260"/>
      <c r="L46" s="258"/>
      <c r="M46" s="258"/>
      <c r="N46" s="258"/>
      <c r="O46" s="261">
        <f t="shared" si="3"/>
        <v>1280</v>
      </c>
      <c r="P46" s="32">
        <f>O46/H1</f>
        <v>17.84220797323669</v>
      </c>
      <c r="Q46" s="42"/>
    </row>
    <row r="47" spans="1:17" ht="15" customHeight="1" x14ac:dyDescent="0.2">
      <c r="A47" s="21" t="s">
        <v>321</v>
      </c>
      <c r="B47" s="10">
        <f t="shared" si="2"/>
        <v>42713</v>
      </c>
      <c r="C47" s="9">
        <v>42</v>
      </c>
      <c r="D47" s="9">
        <v>663</v>
      </c>
      <c r="E47" s="198" t="s">
        <v>457</v>
      </c>
      <c r="F47" s="258"/>
      <c r="G47" s="258">
        <v>6500</v>
      </c>
      <c r="H47" s="258">
        <v>1071</v>
      </c>
      <c r="I47" s="258">
        <v>1700</v>
      </c>
      <c r="J47" s="259"/>
      <c r="K47" s="260"/>
      <c r="L47" s="258"/>
      <c r="M47" s="258"/>
      <c r="N47" s="258"/>
      <c r="O47" s="261">
        <f t="shared" si="3"/>
        <v>9271</v>
      </c>
      <c r="P47" s="32">
        <f>O47/H1</f>
        <v>129.23055478115418</v>
      </c>
      <c r="Q47" s="42"/>
    </row>
    <row r="48" spans="1:17" ht="15" customHeight="1" x14ac:dyDescent="0.2">
      <c r="A48" s="21" t="s">
        <v>322</v>
      </c>
      <c r="B48" s="10">
        <f>B47+1</f>
        <v>42714</v>
      </c>
      <c r="C48" s="9">
        <v>43</v>
      </c>
      <c r="D48" s="9">
        <v>664</v>
      </c>
      <c r="E48" s="198" t="s">
        <v>291</v>
      </c>
      <c r="F48" s="258"/>
      <c r="G48" s="258"/>
      <c r="H48" s="258">
        <v>530</v>
      </c>
      <c r="I48" s="258"/>
      <c r="J48" s="259"/>
      <c r="K48" s="260"/>
      <c r="L48" s="258">
        <v>86</v>
      </c>
      <c r="M48" s="258"/>
      <c r="N48" s="258">
        <v>300</v>
      </c>
      <c r="O48" s="261">
        <f t="shared" si="0"/>
        <v>916</v>
      </c>
      <c r="P48" s="32">
        <f>O48/H1</f>
        <v>12.768330080847505</v>
      </c>
    </row>
    <row r="49" spans="1:17" ht="15" customHeight="1" x14ac:dyDescent="0.2">
      <c r="A49" s="21" t="s">
        <v>323</v>
      </c>
      <c r="B49" s="10">
        <f t="shared" si="2"/>
        <v>42715</v>
      </c>
      <c r="C49" s="9">
        <v>44</v>
      </c>
      <c r="D49" s="9">
        <v>665</v>
      </c>
      <c r="E49" s="198" t="s">
        <v>291</v>
      </c>
      <c r="F49" s="258"/>
      <c r="G49" s="258"/>
      <c r="H49" s="258">
        <v>840</v>
      </c>
      <c r="I49" s="258">
        <v>460</v>
      </c>
      <c r="J49" s="259">
        <v>1010</v>
      </c>
      <c r="K49" s="260"/>
      <c r="L49" s="258"/>
      <c r="M49" s="258">
        <v>250</v>
      </c>
      <c r="N49" s="258">
        <v>650</v>
      </c>
      <c r="O49" s="261">
        <f t="shared" si="0"/>
        <v>3210</v>
      </c>
      <c r="P49" s="32">
        <f>O49/H1</f>
        <v>44.744912182882636</v>
      </c>
    </row>
    <row r="50" spans="1:17" ht="15" customHeight="1" x14ac:dyDescent="0.2">
      <c r="A50" s="21" t="s">
        <v>317</v>
      </c>
      <c r="B50" s="10">
        <f t="shared" si="2"/>
        <v>42716</v>
      </c>
      <c r="C50" s="9">
        <v>45</v>
      </c>
      <c r="D50" s="9">
        <v>666</v>
      </c>
      <c r="E50" s="198" t="s">
        <v>291</v>
      </c>
      <c r="F50" s="258"/>
      <c r="G50" s="258"/>
      <c r="H50" s="258">
        <v>1604</v>
      </c>
      <c r="I50" s="258">
        <v>80</v>
      </c>
      <c r="J50" s="259"/>
      <c r="K50" s="260"/>
      <c r="L50" s="258"/>
      <c r="M50" s="258"/>
      <c r="N50" s="258">
        <v>50</v>
      </c>
      <c r="O50" s="261">
        <f t="shared" si="0"/>
        <v>1734</v>
      </c>
      <c r="P50" s="32">
        <f>O50/H1</f>
        <v>24.170616113744078</v>
      </c>
    </row>
    <row r="51" spans="1:17" ht="15" customHeight="1" x14ac:dyDescent="0.2">
      <c r="A51" s="21" t="s">
        <v>318</v>
      </c>
      <c r="B51" s="10">
        <f t="shared" si="2"/>
        <v>42717</v>
      </c>
      <c r="C51" s="9">
        <v>46</v>
      </c>
      <c r="D51" s="9">
        <v>667</v>
      </c>
      <c r="E51" s="198" t="s">
        <v>291</v>
      </c>
      <c r="F51" s="258"/>
      <c r="G51" s="258"/>
      <c r="H51" s="258">
        <v>1081</v>
      </c>
      <c r="I51" s="258">
        <v>80</v>
      </c>
      <c r="J51" s="259"/>
      <c r="K51" s="260"/>
      <c r="L51" s="258">
        <v>124</v>
      </c>
      <c r="M51" s="258"/>
      <c r="N51" s="258">
        <v>160</v>
      </c>
      <c r="O51" s="261">
        <f t="shared" si="0"/>
        <v>1445</v>
      </c>
      <c r="P51" s="32">
        <f>O51/H1</f>
        <v>20.142180094786731</v>
      </c>
    </row>
    <row r="52" spans="1:17" ht="15" customHeight="1" x14ac:dyDescent="0.2">
      <c r="A52" s="21" t="s">
        <v>319</v>
      </c>
      <c r="B52" s="10">
        <f t="shared" si="2"/>
        <v>42718</v>
      </c>
      <c r="C52" s="9">
        <v>47</v>
      </c>
      <c r="D52" s="9">
        <v>668</v>
      </c>
      <c r="E52" s="198" t="s">
        <v>291</v>
      </c>
      <c r="F52" s="258"/>
      <c r="G52" s="258"/>
      <c r="H52" s="258">
        <v>1050</v>
      </c>
      <c r="I52" s="258"/>
      <c r="J52" s="259"/>
      <c r="K52" s="260"/>
      <c r="L52" s="258">
        <v>100</v>
      </c>
      <c r="M52" s="258">
        <v>170</v>
      </c>
      <c r="N52" s="258"/>
      <c r="O52" s="261">
        <f t="shared" si="0"/>
        <v>1320</v>
      </c>
      <c r="P52" s="32">
        <f>O52/H1</f>
        <v>18.399776972400335</v>
      </c>
    </row>
    <row r="53" spans="1:17" ht="15" customHeight="1" x14ac:dyDescent="0.2">
      <c r="A53" s="21" t="s">
        <v>320</v>
      </c>
      <c r="B53" s="10">
        <f t="shared" si="2"/>
        <v>42719</v>
      </c>
      <c r="C53" s="9">
        <v>48</v>
      </c>
      <c r="D53" s="9">
        <v>669</v>
      </c>
      <c r="E53" s="198" t="s">
        <v>334</v>
      </c>
      <c r="F53" s="258"/>
      <c r="G53" s="258">
        <v>10730</v>
      </c>
      <c r="H53" s="258">
        <v>3000</v>
      </c>
      <c r="I53" s="258">
        <v>400</v>
      </c>
      <c r="J53" s="259"/>
      <c r="K53" s="260"/>
      <c r="L53" s="258"/>
      <c r="M53" s="258"/>
      <c r="N53" s="258">
        <v>3495</v>
      </c>
      <c r="O53" s="261">
        <f t="shared" si="0"/>
        <v>17625</v>
      </c>
      <c r="P53" s="32">
        <f>O53/H1</f>
        <v>245.67884025648175</v>
      </c>
    </row>
    <row r="54" spans="1:17" ht="15" customHeight="1" x14ac:dyDescent="0.2">
      <c r="B54" s="10"/>
      <c r="E54" s="202" t="s">
        <v>26</v>
      </c>
      <c r="F54" s="262">
        <f t="shared" ref="F54:O54" si="4">SUM(F5:F53)</f>
        <v>7070.6943999999994</v>
      </c>
      <c r="G54" s="262">
        <f t="shared" si="4"/>
        <v>55813</v>
      </c>
      <c r="H54" s="262">
        <f t="shared" si="4"/>
        <v>25668</v>
      </c>
      <c r="I54" s="262">
        <f t="shared" si="4"/>
        <v>40528.051800000001</v>
      </c>
      <c r="J54" s="263">
        <f t="shared" si="4"/>
        <v>7190</v>
      </c>
      <c r="K54" s="264">
        <f t="shared" si="4"/>
        <v>400</v>
      </c>
      <c r="L54" s="262">
        <f t="shared" si="4"/>
        <v>1445</v>
      </c>
      <c r="M54" s="262">
        <f t="shared" si="4"/>
        <v>1040</v>
      </c>
      <c r="N54" s="262">
        <f t="shared" si="4"/>
        <v>6868</v>
      </c>
      <c r="O54" s="262">
        <f t="shared" si="4"/>
        <v>146022.74619999999</v>
      </c>
      <c r="P54" s="20"/>
      <c r="Q54" s="262"/>
    </row>
    <row r="55" spans="1:17" ht="15" customHeight="1" x14ac:dyDescent="0.2">
      <c r="B55" s="4"/>
      <c r="C55" s="4"/>
      <c r="D55" s="4"/>
      <c r="E55" s="25" t="s">
        <v>25</v>
      </c>
      <c r="F55" s="30">
        <f>F54/H1</f>
        <v>98.56</v>
      </c>
      <c r="G55" s="30">
        <f>G54/H1</f>
        <v>777.98996375801516</v>
      </c>
      <c r="H55" s="30">
        <f>H54/H1</f>
        <v>357.79202676331198</v>
      </c>
      <c r="I55" s="30">
        <f>I54/H1</f>
        <v>564.92963200446059</v>
      </c>
      <c r="J55" s="37">
        <f>J54/H1</f>
        <v>100.22302759966547</v>
      </c>
      <c r="K55" s="38">
        <f>K54/H1</f>
        <v>5.5756899916364651</v>
      </c>
      <c r="L55" s="30">
        <f>L54/H1</f>
        <v>20.142180094786731</v>
      </c>
      <c r="M55" s="30">
        <f>M54/H1</f>
        <v>14.496793978254811</v>
      </c>
      <c r="N55" s="30">
        <f>N54/H1</f>
        <v>95.73459715639811</v>
      </c>
      <c r="O55" s="3"/>
      <c r="P55" s="20"/>
      <c r="Q55" s="262"/>
    </row>
    <row r="56" spans="1:17" s="27" customFormat="1" ht="15" customHeight="1" x14ac:dyDescent="0.2">
      <c r="B56" s="21"/>
      <c r="C56" s="21"/>
      <c r="D56" s="21"/>
      <c r="E56" s="28" t="s">
        <v>27</v>
      </c>
      <c r="F56" s="31">
        <f>F55/C53</f>
        <v>2.0533333333333332</v>
      </c>
      <c r="G56" s="31">
        <f>G55/C53</f>
        <v>16.20812424495865</v>
      </c>
      <c r="H56" s="31">
        <f>H55/C53</f>
        <v>7.4540005575689996</v>
      </c>
      <c r="I56" s="31">
        <f>I55/C53</f>
        <v>11.769367333426262</v>
      </c>
      <c r="J56" s="322">
        <f>(J55+K55)/C53</f>
        <v>2.2041399498187904</v>
      </c>
      <c r="K56" s="323"/>
      <c r="L56" s="31">
        <f>L55/C53</f>
        <v>0.41962875197472355</v>
      </c>
      <c r="M56" s="31">
        <f>M55/C53</f>
        <v>0.30201654121364191</v>
      </c>
      <c r="N56" s="31">
        <f>N55/C53</f>
        <v>1.9944707740916272</v>
      </c>
      <c r="O56" s="3"/>
      <c r="P56" s="23"/>
      <c r="Q56" s="148"/>
    </row>
    <row r="57" spans="1:17" s="27" customFormat="1" ht="15" customHeight="1" x14ac:dyDescent="0.2">
      <c r="B57" s="21"/>
      <c r="C57" s="21"/>
      <c r="D57" s="21"/>
      <c r="E57" s="24" t="s">
        <v>38</v>
      </c>
      <c r="F57" s="41">
        <f>SUM(F55:N55)</f>
        <v>2035.4439113465294</v>
      </c>
      <c r="G57" s="2"/>
      <c r="H57" s="2"/>
      <c r="I57" s="2"/>
      <c r="J57" s="319">
        <f>J55+K55</f>
        <v>105.79871759130194</v>
      </c>
      <c r="K57" s="320"/>
      <c r="L57" s="2"/>
      <c r="M57" s="2"/>
      <c r="N57" s="2"/>
      <c r="O57" s="2"/>
      <c r="P57" s="21"/>
      <c r="Q57" s="21"/>
    </row>
    <row r="58" spans="1:17" s="27" customFormat="1" ht="15" customHeight="1" x14ac:dyDescent="0.2">
      <c r="B58" s="21"/>
      <c r="C58" s="21"/>
      <c r="D58" s="21"/>
      <c r="E58" s="24" t="s">
        <v>39</v>
      </c>
      <c r="F58" s="44">
        <f>F57/C53</f>
        <v>42.405081486386031</v>
      </c>
      <c r="G58" s="29"/>
      <c r="H58" s="196"/>
      <c r="I58" s="193"/>
      <c r="J58" s="2"/>
      <c r="K58" s="2"/>
      <c r="L58" s="2"/>
      <c r="M58" s="2"/>
      <c r="N58" s="2"/>
      <c r="O58" s="2"/>
      <c r="P58" s="21"/>
      <c r="Q58" s="21"/>
    </row>
    <row r="59" spans="1:17" s="27" customFormat="1" ht="15" customHeight="1" x14ac:dyDescent="0.2">
      <c r="B59" s="21"/>
      <c r="C59" s="21"/>
      <c r="D59" s="21"/>
      <c r="E59" s="21"/>
      <c r="F59" s="2"/>
      <c r="G59" s="2"/>
      <c r="H59" s="2"/>
      <c r="I59" s="2"/>
      <c r="J59" s="2"/>
      <c r="K59" s="2"/>
      <c r="L59" s="2"/>
      <c r="M59" s="2"/>
      <c r="N59" s="2"/>
      <c r="O59" s="2"/>
      <c r="P59" s="21"/>
      <c r="Q59" s="21"/>
    </row>
    <row r="60" spans="1:17" s="27" customFormat="1" ht="15" customHeight="1" x14ac:dyDescent="0.2">
      <c r="B60" s="21"/>
      <c r="C60" s="21"/>
      <c r="D60" s="21"/>
      <c r="E60" s="21"/>
      <c r="F60" s="2"/>
      <c r="G60" s="2"/>
      <c r="H60" s="2"/>
      <c r="I60" s="2"/>
      <c r="J60" s="2"/>
      <c r="K60" s="2"/>
      <c r="L60" s="2"/>
      <c r="M60" s="2"/>
      <c r="N60" s="2"/>
      <c r="O60" s="2"/>
      <c r="P60" s="21"/>
      <c r="Q60" s="21"/>
    </row>
    <row r="61" spans="1:17" s="27" customFormat="1" ht="15" customHeight="1" x14ac:dyDescent="0.2">
      <c r="B61" s="21"/>
      <c r="C61" s="21"/>
      <c r="D61" s="21"/>
      <c r="E61" s="21"/>
      <c r="F61" s="2"/>
      <c r="G61" s="2"/>
      <c r="H61" s="2"/>
      <c r="I61" s="2"/>
      <c r="J61" s="2"/>
      <c r="K61" s="2"/>
      <c r="L61" s="2"/>
      <c r="M61" s="2"/>
      <c r="N61" s="2"/>
      <c r="O61" s="2"/>
      <c r="P61" s="21"/>
      <c r="Q61" s="21"/>
    </row>
    <row r="62" spans="1:17" s="27" customFormat="1" ht="15" customHeight="1" x14ac:dyDescent="0.2">
      <c r="B62" s="21"/>
      <c r="C62" s="21"/>
      <c r="D62" s="21"/>
      <c r="E62" s="21"/>
      <c r="F62" s="2"/>
      <c r="G62" s="2"/>
      <c r="H62" s="2"/>
      <c r="I62" s="2"/>
      <c r="J62" s="2"/>
      <c r="K62" s="2"/>
      <c r="L62" s="2"/>
      <c r="M62" s="2"/>
      <c r="N62" s="2"/>
      <c r="O62" s="2"/>
      <c r="P62" s="21"/>
      <c r="Q62" s="21"/>
    </row>
    <row r="63" spans="1:17" s="27" customFormat="1" ht="15" customHeight="1" x14ac:dyDescent="0.2">
      <c r="B63" s="21"/>
      <c r="C63" s="21"/>
      <c r="D63" s="21"/>
      <c r="E63" s="21"/>
      <c r="F63" s="2"/>
      <c r="G63" s="2"/>
      <c r="H63" s="2"/>
      <c r="I63" s="2"/>
      <c r="J63" s="2"/>
      <c r="K63" s="2"/>
      <c r="L63" s="2"/>
      <c r="M63" s="2"/>
      <c r="N63" s="2"/>
      <c r="O63" s="2"/>
      <c r="P63" s="21"/>
      <c r="Q63" s="21"/>
    </row>
    <row r="64" spans="1:17" s="27" customFormat="1" ht="15" customHeight="1" x14ac:dyDescent="0.2">
      <c r="B64" s="21"/>
      <c r="C64" s="21"/>
      <c r="D64" s="21"/>
      <c r="E64" s="21"/>
      <c r="F64" s="2"/>
      <c r="G64" s="2"/>
      <c r="H64" s="2"/>
      <c r="I64" s="2"/>
      <c r="J64" s="2"/>
      <c r="K64" s="2"/>
      <c r="L64" s="2"/>
      <c r="M64" s="2"/>
      <c r="N64" s="2"/>
      <c r="O64" s="2"/>
      <c r="P64" s="21"/>
      <c r="Q64" s="21"/>
    </row>
    <row r="65" spans="2:17" s="27" customFormat="1" ht="15" customHeight="1" x14ac:dyDescent="0.2">
      <c r="B65" s="21"/>
      <c r="C65" s="21"/>
      <c r="D65" s="21"/>
      <c r="E65" s="21"/>
      <c r="F65" s="2"/>
      <c r="G65" s="2"/>
      <c r="H65" s="2"/>
      <c r="I65" s="2"/>
      <c r="J65" s="2"/>
      <c r="K65" s="2"/>
      <c r="L65" s="2"/>
      <c r="M65" s="2"/>
      <c r="N65" s="2"/>
      <c r="O65" s="2"/>
      <c r="P65" s="21"/>
      <c r="Q65" s="21"/>
    </row>
    <row r="66" spans="2:17" s="27" customFormat="1" ht="15" customHeight="1" x14ac:dyDescent="0.2">
      <c r="B66" s="21"/>
      <c r="C66" s="21"/>
      <c r="D66" s="21"/>
      <c r="E66" s="21"/>
      <c r="F66" s="2"/>
      <c r="G66" s="2"/>
      <c r="H66" s="2"/>
      <c r="I66" s="2"/>
      <c r="J66" s="2"/>
      <c r="K66" s="2"/>
      <c r="L66" s="2"/>
      <c r="M66" s="2"/>
      <c r="N66" s="2"/>
      <c r="O66" s="2"/>
      <c r="P66" s="21"/>
      <c r="Q66" s="21"/>
    </row>
    <row r="67" spans="2:17" s="27" customFormat="1" ht="15" customHeight="1" x14ac:dyDescent="0.2">
      <c r="B67" s="21"/>
      <c r="C67" s="21"/>
      <c r="D67" s="21"/>
      <c r="E67" s="21"/>
      <c r="F67" s="2"/>
      <c r="G67" s="2"/>
      <c r="H67" s="2"/>
      <c r="I67" s="2"/>
      <c r="J67" s="2"/>
      <c r="K67" s="2"/>
      <c r="L67" s="2"/>
      <c r="M67" s="2"/>
      <c r="N67" s="2"/>
      <c r="O67" s="2"/>
      <c r="P67" s="21"/>
      <c r="Q67" s="21"/>
    </row>
    <row r="68" spans="2:17" s="27" customFormat="1" ht="15" customHeight="1" x14ac:dyDescent="0.2">
      <c r="B68" s="21"/>
      <c r="C68" s="21"/>
      <c r="D68" s="21"/>
      <c r="E68" s="21"/>
      <c r="F68" s="2"/>
      <c r="G68" s="2"/>
      <c r="H68" s="2"/>
      <c r="I68" s="2"/>
      <c r="J68" s="2"/>
      <c r="K68" s="2"/>
      <c r="L68" s="2"/>
      <c r="M68" s="2"/>
      <c r="N68" s="2"/>
      <c r="O68" s="2"/>
      <c r="P68" s="21"/>
      <c r="Q68" s="21"/>
    </row>
    <row r="69" spans="2:17" s="27" customFormat="1" ht="15" customHeight="1" x14ac:dyDescent="0.2">
      <c r="B69" s="21"/>
      <c r="C69" s="21"/>
      <c r="D69" s="21"/>
      <c r="E69" s="21"/>
      <c r="F69" s="2"/>
      <c r="G69" s="2"/>
      <c r="H69" s="2"/>
      <c r="I69" s="2"/>
      <c r="J69" s="2"/>
      <c r="K69" s="2"/>
      <c r="L69" s="2"/>
      <c r="M69" s="2"/>
      <c r="N69" s="2"/>
      <c r="O69" s="2"/>
      <c r="P69" s="21"/>
      <c r="Q69" s="21"/>
    </row>
    <row r="70" spans="2:17" s="27" customFormat="1" ht="15" customHeight="1" x14ac:dyDescent="0.2">
      <c r="B70" s="21"/>
      <c r="C70" s="21"/>
      <c r="D70" s="21"/>
      <c r="E70" s="21"/>
      <c r="F70" s="2"/>
      <c r="G70" s="2"/>
      <c r="H70" s="2"/>
      <c r="I70" s="2"/>
      <c r="J70" s="2"/>
      <c r="K70" s="2"/>
      <c r="L70" s="2"/>
      <c r="M70" s="2"/>
      <c r="N70" s="2"/>
      <c r="O70" s="2"/>
      <c r="P70" s="21"/>
      <c r="Q70" s="21"/>
    </row>
    <row r="71" spans="2:17" s="27" customFormat="1" ht="15" customHeight="1" x14ac:dyDescent="0.2">
      <c r="B71" s="21"/>
      <c r="C71" s="21"/>
      <c r="D71" s="21"/>
      <c r="E71" s="21"/>
      <c r="F71" s="2"/>
      <c r="G71" s="2"/>
      <c r="H71" s="2"/>
      <c r="I71" s="2"/>
      <c r="J71" s="2"/>
      <c r="K71" s="2"/>
      <c r="L71" s="2"/>
      <c r="M71" s="2"/>
      <c r="N71" s="2"/>
      <c r="O71" s="2"/>
      <c r="P71" s="21"/>
      <c r="Q71" s="21"/>
    </row>
    <row r="72" spans="2:17" ht="15" customHeight="1" x14ac:dyDescent="0.2"/>
    <row r="73" spans="2:17" ht="15" customHeight="1" x14ac:dyDescent="0.2"/>
    <row r="74" spans="2:17" ht="15" customHeight="1" x14ac:dyDescent="0.2"/>
    <row r="75" spans="2:17" ht="15" customHeight="1" x14ac:dyDescent="0.2"/>
    <row r="76" spans="2:17" ht="15" customHeight="1" x14ac:dyDescent="0.2"/>
    <row r="77" spans="2:17" ht="15" customHeight="1" x14ac:dyDescent="0.2"/>
    <row r="78" spans="2:17" ht="15" customHeight="1" x14ac:dyDescent="0.2"/>
    <row r="79" spans="2:17" ht="15" customHeight="1" x14ac:dyDescent="0.2"/>
    <row r="80" spans="2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</sheetData>
  <sheetProtection insertColumns="0" insertRows="0" deleteColumns="0" deleteRows="0"/>
  <mergeCells count="11">
    <mergeCell ref="P3:P4"/>
    <mergeCell ref="Q3:Q4"/>
    <mergeCell ref="J56:K56"/>
    <mergeCell ref="J57:K57"/>
    <mergeCell ref="B1:C1"/>
    <mergeCell ref="C3:C4"/>
    <mergeCell ref="E3:E4"/>
    <mergeCell ref="J3:K3"/>
    <mergeCell ref="O3:O4"/>
    <mergeCell ref="A3:B4"/>
    <mergeCell ref="D3:D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9:B51 B52:B53 B6:B8 F5 I18" unlockedFormula="1"/>
    <ignoredError sqref="F57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71"/>
  <sheetViews>
    <sheetView tabSelected="1" zoomScale="150" zoomScaleNormal="150" zoomScalePageLayoutView="150" workbookViewId="0">
      <selection sqref="A1:XFD2"/>
    </sheetView>
  </sheetViews>
  <sheetFormatPr baseColWidth="10" defaultColWidth="8.83203125" defaultRowHeight="11" x14ac:dyDescent="0.2"/>
  <cols>
    <col min="1" max="1" width="3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441</v>
      </c>
      <c r="F1" s="13" t="s">
        <v>9</v>
      </c>
      <c r="G1" s="13" t="s">
        <v>10</v>
      </c>
      <c r="H1" s="312">
        <v>1</v>
      </c>
      <c r="I1" s="14" t="s">
        <v>108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320</v>
      </c>
      <c r="B5" s="8">
        <v>42719</v>
      </c>
      <c r="C5" s="9"/>
      <c r="D5" s="9">
        <v>669</v>
      </c>
      <c r="E5" s="222" t="s">
        <v>334</v>
      </c>
      <c r="F5" s="114"/>
      <c r="G5" s="114"/>
      <c r="H5" s="114"/>
      <c r="I5" s="268"/>
      <c r="J5" s="115"/>
      <c r="K5" s="116"/>
      <c r="L5" s="114"/>
      <c r="M5" s="114"/>
      <c r="N5" s="114"/>
      <c r="O5" s="117">
        <f t="shared" ref="O5:O6" si="0">SUM(F5:N5)</f>
        <v>0</v>
      </c>
      <c r="P5" s="32">
        <f>O5/H1</f>
        <v>0</v>
      </c>
      <c r="Q5" s="42"/>
    </row>
    <row r="6" spans="1:17" ht="15" customHeight="1" x14ac:dyDescent="0.2">
      <c r="A6" s="21" t="s">
        <v>321</v>
      </c>
      <c r="B6" s="10">
        <f>B5+1</f>
        <v>42720</v>
      </c>
      <c r="C6" s="9">
        <v>1</v>
      </c>
      <c r="D6" s="269">
        <v>670</v>
      </c>
      <c r="E6" s="222" t="s">
        <v>442</v>
      </c>
      <c r="F6" s="114"/>
      <c r="G6" s="114"/>
      <c r="H6" s="114">
        <v>15</v>
      </c>
      <c r="I6" s="114">
        <v>44</v>
      </c>
      <c r="J6" s="115"/>
      <c r="K6" s="116"/>
      <c r="L6" s="114"/>
      <c r="M6" s="114"/>
      <c r="N6" s="114"/>
      <c r="O6" s="117">
        <f t="shared" si="0"/>
        <v>59</v>
      </c>
      <c r="P6" s="32">
        <f>O6/H1</f>
        <v>59</v>
      </c>
      <c r="Q6" s="47"/>
    </row>
    <row r="7" spans="1:17" ht="15" customHeight="1" x14ac:dyDescent="0.2">
      <c r="B7" s="10"/>
      <c r="E7" s="223" t="s">
        <v>26</v>
      </c>
      <c r="F7" s="3">
        <f t="shared" ref="F7:O7" si="1">SUM(F5:F6)</f>
        <v>0</v>
      </c>
      <c r="G7" s="3">
        <f t="shared" si="1"/>
        <v>0</v>
      </c>
      <c r="H7" s="3">
        <f t="shared" si="1"/>
        <v>15</v>
      </c>
      <c r="I7" s="3">
        <f t="shared" si="1"/>
        <v>44</v>
      </c>
      <c r="J7" s="118">
        <f t="shared" si="1"/>
        <v>0</v>
      </c>
      <c r="K7" s="119">
        <f t="shared" si="1"/>
        <v>0</v>
      </c>
      <c r="L7" s="3">
        <f t="shared" si="1"/>
        <v>0</v>
      </c>
      <c r="M7" s="3">
        <f t="shared" si="1"/>
        <v>0</v>
      </c>
      <c r="N7" s="3">
        <f t="shared" si="1"/>
        <v>0</v>
      </c>
      <c r="O7" s="3">
        <f t="shared" si="1"/>
        <v>59</v>
      </c>
      <c r="P7" s="20"/>
      <c r="Q7" s="299"/>
    </row>
    <row r="8" spans="1:17" ht="15" customHeight="1" x14ac:dyDescent="0.2">
      <c r="B8" s="4"/>
      <c r="C8" s="4"/>
      <c r="D8" s="4"/>
      <c r="E8" s="25" t="s">
        <v>25</v>
      </c>
      <c r="F8" s="30">
        <f>F7/H1</f>
        <v>0</v>
      </c>
      <c r="G8" s="30">
        <f>G7/H1</f>
        <v>0</v>
      </c>
      <c r="H8" s="30">
        <f>H7/H1</f>
        <v>15</v>
      </c>
      <c r="I8" s="30">
        <f>I7/H1</f>
        <v>44</v>
      </c>
      <c r="J8" s="37">
        <f>J7/H1</f>
        <v>0</v>
      </c>
      <c r="K8" s="38">
        <f>K7/H1</f>
        <v>0</v>
      </c>
      <c r="L8" s="30">
        <f>L7/H1</f>
        <v>0</v>
      </c>
      <c r="M8" s="30">
        <f>M7/H1</f>
        <v>0</v>
      </c>
      <c r="N8" s="30">
        <f>N7/H1</f>
        <v>0</v>
      </c>
      <c r="O8" s="3"/>
      <c r="P8" s="20"/>
      <c r="Q8" s="299"/>
    </row>
    <row r="9" spans="1:17" s="27" customFormat="1" ht="15" customHeight="1" x14ac:dyDescent="0.2">
      <c r="B9" s="21"/>
      <c r="C9" s="21"/>
      <c r="D9" s="21"/>
      <c r="E9" s="28" t="s">
        <v>27</v>
      </c>
      <c r="F9" s="31">
        <f>F8/C6</f>
        <v>0</v>
      </c>
      <c r="G9" s="31">
        <f>G8/C6</f>
        <v>0</v>
      </c>
      <c r="H9" s="31">
        <f>H8/C6</f>
        <v>15</v>
      </c>
      <c r="I9" s="31">
        <f>I8/C6</f>
        <v>44</v>
      </c>
      <c r="J9" s="322">
        <f>(J8+K8)/C6</f>
        <v>0</v>
      </c>
      <c r="K9" s="323"/>
      <c r="L9" s="31">
        <f>L8/C6</f>
        <v>0</v>
      </c>
      <c r="M9" s="31">
        <f>M8/C6</f>
        <v>0</v>
      </c>
      <c r="N9" s="31">
        <f>N8/C6</f>
        <v>0</v>
      </c>
      <c r="O9" s="3"/>
      <c r="P9" s="23"/>
      <c r="Q9" s="148"/>
    </row>
    <row r="10" spans="1:17" s="27" customFormat="1" ht="15" customHeight="1" x14ac:dyDescent="0.2">
      <c r="B10" s="21"/>
      <c r="C10" s="21"/>
      <c r="D10" s="21"/>
      <c r="E10" s="24" t="s">
        <v>38</v>
      </c>
      <c r="F10" s="41">
        <f>SUM(F8:N8)</f>
        <v>59</v>
      </c>
      <c r="G10" s="2"/>
      <c r="H10" s="2"/>
      <c r="I10" s="2"/>
      <c r="J10" s="319">
        <f>J8+K8</f>
        <v>0</v>
      </c>
      <c r="K10" s="320"/>
      <c r="L10" s="2"/>
      <c r="M10" s="2"/>
      <c r="N10" s="2"/>
      <c r="O10" s="2"/>
      <c r="P10" s="21"/>
      <c r="Q10" s="21"/>
    </row>
    <row r="11" spans="1:17" s="27" customFormat="1" ht="15" customHeight="1" x14ac:dyDescent="0.2">
      <c r="B11" s="21"/>
      <c r="C11" s="21"/>
      <c r="D11" s="21"/>
      <c r="E11" s="24" t="s">
        <v>39</v>
      </c>
      <c r="F11" s="44">
        <f>F10/C6</f>
        <v>59</v>
      </c>
      <c r="G11" s="29"/>
      <c r="H11" s="196"/>
      <c r="I11" s="193"/>
      <c r="J11" s="2"/>
      <c r="K11" s="2"/>
      <c r="L11" s="2"/>
      <c r="M11" s="2"/>
      <c r="N11" s="2"/>
      <c r="O11" s="2"/>
      <c r="P11" s="21"/>
      <c r="Q11" s="21"/>
    </row>
    <row r="12" spans="1:17" s="27" customFormat="1" ht="15" customHeight="1" x14ac:dyDescent="0.2">
      <c r="B12" s="21"/>
      <c r="C12" s="21"/>
      <c r="D12" s="21"/>
      <c r="E12" s="21"/>
      <c r="F12" s="2"/>
      <c r="G12" s="2"/>
      <c r="H12" s="2"/>
      <c r="I12" s="2"/>
      <c r="J12" s="2"/>
      <c r="K12" s="2"/>
      <c r="L12" s="2"/>
      <c r="M12" s="2"/>
      <c r="N12" s="2"/>
      <c r="O12" s="2"/>
      <c r="P12" s="21"/>
      <c r="Q12" s="21"/>
    </row>
    <row r="13" spans="1:17" s="27" customFormat="1" ht="15" customHeight="1" x14ac:dyDescent="0.2">
      <c r="B13" s="21"/>
      <c r="C13" s="21"/>
      <c r="D13" s="21"/>
      <c r="E13" s="21"/>
      <c r="F13" s="2"/>
      <c r="G13" s="2"/>
      <c r="H13" s="2"/>
      <c r="I13" s="2"/>
      <c r="J13" s="2"/>
      <c r="K13" s="2"/>
      <c r="L13" s="2"/>
      <c r="M13" s="2"/>
      <c r="N13" s="2"/>
      <c r="O13" s="2"/>
      <c r="P13" s="21"/>
      <c r="Q13" s="21"/>
    </row>
    <row r="14" spans="1:17" s="27" customFormat="1" ht="15" customHeight="1" x14ac:dyDescent="0.2">
      <c r="B14" s="21"/>
      <c r="C14" s="21"/>
      <c r="D14" s="21"/>
      <c r="E14" s="21"/>
      <c r="F14" s="2"/>
      <c r="G14" s="2"/>
      <c r="H14" s="2"/>
      <c r="I14" s="2"/>
      <c r="J14" s="2"/>
      <c r="K14" s="2"/>
      <c r="L14" s="2"/>
      <c r="M14" s="2"/>
      <c r="N14" s="2"/>
      <c r="O14" s="2"/>
      <c r="P14" s="21"/>
      <c r="Q14" s="21"/>
    </row>
    <row r="15" spans="1:17" s="27" customFormat="1" ht="15" customHeight="1" x14ac:dyDescent="0.2">
      <c r="B15" s="21"/>
      <c r="C15" s="21"/>
      <c r="D15" s="21"/>
      <c r="E15" s="21"/>
      <c r="F15" s="2"/>
      <c r="G15" s="2"/>
      <c r="H15" s="2"/>
      <c r="I15" s="2"/>
      <c r="J15" s="2"/>
      <c r="K15" s="2"/>
      <c r="L15" s="2"/>
      <c r="M15" s="2"/>
      <c r="N15" s="2"/>
      <c r="O15" s="2"/>
      <c r="P15" s="21"/>
      <c r="Q15" s="21"/>
    </row>
    <row r="16" spans="1:17" s="27" customFormat="1" ht="15" customHeight="1" x14ac:dyDescent="0.2">
      <c r="B16" s="21"/>
      <c r="C16" s="21"/>
      <c r="D16" s="21"/>
      <c r="E16" s="21"/>
      <c r="F16" s="2"/>
      <c r="G16" s="2"/>
      <c r="H16" s="2"/>
      <c r="I16" s="2"/>
      <c r="J16" s="2"/>
      <c r="K16" s="2"/>
      <c r="L16" s="2"/>
      <c r="M16" s="2"/>
      <c r="N16" s="2"/>
      <c r="O16" s="2"/>
      <c r="P16" s="21"/>
      <c r="Q16" s="21"/>
    </row>
    <row r="17" spans="1:17" s="27" customFormat="1" ht="15" customHeight="1" x14ac:dyDescent="0.2">
      <c r="B17" s="21"/>
      <c r="C17" s="21"/>
      <c r="D17" s="21"/>
      <c r="E17" s="21"/>
      <c r="F17" s="2"/>
      <c r="G17" s="2"/>
      <c r="H17" s="2"/>
      <c r="I17" s="2"/>
      <c r="J17" s="2"/>
      <c r="K17" s="2"/>
      <c r="L17" s="2"/>
      <c r="M17" s="2"/>
      <c r="N17" s="2"/>
      <c r="O17" s="2"/>
      <c r="P17" s="21"/>
      <c r="Q17" s="21"/>
    </row>
    <row r="18" spans="1:17" s="27" customFormat="1" ht="15" customHeight="1" x14ac:dyDescent="0.2">
      <c r="B18" s="21"/>
      <c r="C18" s="21"/>
      <c r="D18" s="21"/>
      <c r="E18" s="21"/>
      <c r="F18" s="2"/>
      <c r="G18" s="2"/>
      <c r="H18" s="2"/>
      <c r="I18" s="2"/>
      <c r="J18" s="2"/>
      <c r="K18" s="2"/>
      <c r="L18" s="2"/>
      <c r="M18" s="2"/>
      <c r="N18" s="2"/>
      <c r="O18" s="2"/>
      <c r="P18" s="21"/>
      <c r="Q18" s="21"/>
    </row>
    <row r="19" spans="1:17" s="27" customFormat="1" ht="15" customHeight="1" x14ac:dyDescent="0.2">
      <c r="B19" s="21"/>
      <c r="C19" s="21"/>
      <c r="D19" s="21"/>
      <c r="E19" s="21"/>
      <c r="F19" s="2"/>
      <c r="G19" s="2"/>
      <c r="H19" s="2"/>
      <c r="I19" s="2"/>
      <c r="J19" s="2"/>
      <c r="K19" s="2"/>
      <c r="L19" s="2"/>
      <c r="M19" s="2"/>
      <c r="N19" s="2"/>
      <c r="O19" s="2"/>
      <c r="P19" s="21"/>
      <c r="Q19" s="21"/>
    </row>
    <row r="20" spans="1:17" s="27" customFormat="1" ht="15" customHeight="1" x14ac:dyDescent="0.2">
      <c r="B20" s="21"/>
      <c r="C20" s="21"/>
      <c r="D20" s="21"/>
      <c r="E20" s="21"/>
      <c r="F20" s="2"/>
      <c r="G20" s="2"/>
      <c r="H20" s="2"/>
      <c r="I20" s="2"/>
      <c r="J20" s="2"/>
      <c r="K20" s="2"/>
      <c r="L20" s="2"/>
      <c r="M20" s="2"/>
      <c r="N20" s="2"/>
      <c r="O20" s="2"/>
      <c r="P20" s="21"/>
      <c r="Q20" s="21"/>
    </row>
    <row r="21" spans="1:17" s="27" customFormat="1" ht="15" customHeight="1" x14ac:dyDescent="0.2">
      <c r="B21" s="21"/>
      <c r="C21" s="21"/>
      <c r="D21" s="21"/>
      <c r="E21" s="21"/>
      <c r="F21" s="2"/>
      <c r="G21" s="2"/>
      <c r="H21" s="2"/>
      <c r="I21" s="2"/>
      <c r="J21" s="2"/>
      <c r="K21" s="2"/>
      <c r="L21" s="2"/>
      <c r="M21" s="2"/>
      <c r="N21" s="2"/>
      <c r="O21" s="2"/>
      <c r="P21" s="21"/>
      <c r="Q21" s="21"/>
    </row>
    <row r="22" spans="1:17" s="27" customFormat="1" ht="15" customHeight="1" x14ac:dyDescent="0.2">
      <c r="B22" s="21"/>
      <c r="C22" s="21"/>
      <c r="D22" s="21"/>
      <c r="E22" s="21"/>
      <c r="F22" s="2"/>
      <c r="G22" s="2"/>
      <c r="H22" s="2"/>
      <c r="I22" s="2"/>
      <c r="J22" s="2"/>
      <c r="K22" s="2"/>
      <c r="L22" s="2"/>
      <c r="M22" s="2"/>
      <c r="N22" s="2"/>
      <c r="O22" s="2"/>
      <c r="P22" s="21"/>
      <c r="Q22" s="21"/>
    </row>
    <row r="23" spans="1:17" s="27" customFormat="1" ht="15" customHeight="1" x14ac:dyDescent="0.2">
      <c r="B23" s="21"/>
      <c r="C23" s="21"/>
      <c r="D23" s="21"/>
      <c r="E23" s="21"/>
      <c r="F23" s="2"/>
      <c r="G23" s="2"/>
      <c r="H23" s="2"/>
      <c r="I23" s="2"/>
      <c r="J23" s="2"/>
      <c r="K23" s="2"/>
      <c r="L23" s="2"/>
      <c r="M23" s="2"/>
      <c r="N23" s="2"/>
      <c r="O23" s="2"/>
      <c r="P23" s="21"/>
      <c r="Q23" s="21"/>
    </row>
    <row r="24" spans="1:17" s="27" customFormat="1" ht="15" customHeight="1" x14ac:dyDescent="0.2">
      <c r="B24" s="21"/>
      <c r="C24" s="21"/>
      <c r="D24" s="21"/>
      <c r="E24" s="21"/>
      <c r="F24" s="2"/>
      <c r="G24" s="2"/>
      <c r="H24" s="2"/>
      <c r="I24" s="2"/>
      <c r="J24" s="2"/>
      <c r="K24" s="2"/>
      <c r="L24" s="2"/>
      <c r="M24" s="2"/>
      <c r="N24" s="2"/>
      <c r="O24" s="2"/>
      <c r="P24" s="21"/>
      <c r="Q24" s="21"/>
    </row>
    <row r="25" spans="1:17" s="27" customFormat="1" ht="15" customHeight="1" x14ac:dyDescent="0.2">
      <c r="A25" s="21"/>
      <c r="B25" s="21"/>
      <c r="C25" s="21"/>
      <c r="D25" s="21"/>
      <c r="E25" s="21"/>
      <c r="F25" s="2"/>
      <c r="G25" s="2"/>
      <c r="H25" s="2"/>
      <c r="I25" s="2"/>
      <c r="J25" s="2"/>
      <c r="K25" s="2"/>
      <c r="L25" s="2"/>
      <c r="M25" s="2"/>
      <c r="N25" s="2"/>
      <c r="O25" s="2"/>
      <c r="P25" s="21"/>
      <c r="Q25" s="21"/>
    </row>
    <row r="26" spans="1:17" s="27" customFormat="1" ht="15" customHeight="1" x14ac:dyDescent="0.2">
      <c r="A26" s="21"/>
      <c r="B26" s="21"/>
      <c r="C26" s="21"/>
      <c r="D26" s="21"/>
      <c r="E26" s="21"/>
      <c r="F26" s="2"/>
      <c r="G26" s="2"/>
      <c r="H26" s="2"/>
      <c r="I26" s="2"/>
      <c r="J26" s="2"/>
      <c r="K26" s="2"/>
      <c r="L26" s="2"/>
      <c r="M26" s="2"/>
      <c r="N26" s="2"/>
      <c r="O26" s="2"/>
      <c r="P26" s="21"/>
      <c r="Q26" s="21"/>
    </row>
    <row r="27" spans="1:17" s="27" customFormat="1" ht="15" customHeight="1" x14ac:dyDescent="0.2">
      <c r="A27" s="21"/>
      <c r="B27" s="21"/>
      <c r="C27" s="21"/>
      <c r="D27" s="21"/>
      <c r="E27" s="21"/>
      <c r="F27" s="2"/>
      <c r="G27" s="2"/>
      <c r="H27" s="2"/>
      <c r="I27" s="2"/>
      <c r="J27" s="2"/>
      <c r="K27" s="2"/>
      <c r="L27" s="2"/>
      <c r="M27" s="2"/>
      <c r="N27" s="2"/>
      <c r="O27" s="2"/>
      <c r="P27" s="21"/>
      <c r="Q27" s="21"/>
    </row>
    <row r="28" spans="1:17" s="27" customFormat="1" ht="15" customHeight="1" x14ac:dyDescent="0.2">
      <c r="A28" s="21"/>
      <c r="B28" s="21"/>
      <c r="C28" s="21"/>
      <c r="D28" s="21"/>
      <c r="E28" s="21"/>
      <c r="F28" s="2"/>
      <c r="G28" s="2"/>
      <c r="H28" s="2"/>
      <c r="I28" s="2"/>
      <c r="J28" s="2"/>
      <c r="K28" s="2"/>
      <c r="L28" s="2"/>
      <c r="M28" s="2"/>
      <c r="N28" s="2"/>
      <c r="O28" s="2"/>
      <c r="P28" s="21"/>
      <c r="Q28" s="21"/>
    </row>
    <row r="29" spans="1:17" s="27" customFormat="1" ht="15" customHeight="1" x14ac:dyDescent="0.2">
      <c r="A29" s="21"/>
      <c r="B29" s="21"/>
      <c r="C29" s="21"/>
      <c r="D29" s="21"/>
      <c r="E29" s="21"/>
      <c r="F29" s="2"/>
      <c r="G29" s="2"/>
      <c r="H29" s="2"/>
      <c r="I29" s="2"/>
      <c r="J29" s="2"/>
      <c r="K29" s="2"/>
      <c r="L29" s="2"/>
      <c r="M29" s="2"/>
      <c r="N29" s="2"/>
      <c r="O29" s="2"/>
      <c r="P29" s="21"/>
      <c r="Q29" s="21"/>
    </row>
    <row r="30" spans="1:17" s="27" customFormat="1" ht="15" customHeight="1" x14ac:dyDescent="0.2">
      <c r="A30" s="21"/>
      <c r="B30" s="21"/>
      <c r="C30" s="21"/>
      <c r="D30" s="21"/>
      <c r="E30" s="21"/>
      <c r="F30" s="2"/>
      <c r="G30" s="2"/>
      <c r="H30" s="2"/>
      <c r="I30" s="2"/>
      <c r="J30" s="2"/>
      <c r="K30" s="2"/>
      <c r="L30" s="2"/>
      <c r="M30" s="2"/>
      <c r="N30" s="2"/>
      <c r="O30" s="2"/>
      <c r="P30" s="21"/>
      <c r="Q30" s="21"/>
    </row>
    <row r="31" spans="1:17" s="27" customFormat="1" ht="15" customHeight="1" x14ac:dyDescent="0.2">
      <c r="A31" s="21"/>
      <c r="B31" s="21"/>
      <c r="C31" s="21"/>
      <c r="D31" s="21"/>
      <c r="E31" s="21"/>
      <c r="F31" s="2"/>
      <c r="G31" s="2"/>
      <c r="H31" s="2"/>
      <c r="I31" s="2"/>
      <c r="J31" s="2"/>
      <c r="K31" s="2"/>
      <c r="L31" s="2"/>
      <c r="M31" s="2"/>
      <c r="N31" s="2"/>
      <c r="O31" s="2"/>
      <c r="P31" s="21"/>
      <c r="Q31" s="21"/>
    </row>
    <row r="32" spans="1:17" s="27" customFormat="1" ht="15" customHeight="1" x14ac:dyDescent="0.2">
      <c r="A32" s="21"/>
      <c r="B32" s="21"/>
      <c r="C32" s="21"/>
      <c r="D32" s="21"/>
      <c r="E32" s="21"/>
      <c r="F32" s="2"/>
      <c r="G32" s="2"/>
      <c r="H32" s="2"/>
      <c r="I32" s="2"/>
      <c r="J32" s="2"/>
      <c r="K32" s="2"/>
      <c r="L32" s="2"/>
      <c r="M32" s="2"/>
      <c r="N32" s="2"/>
      <c r="O32" s="2"/>
      <c r="P32" s="21"/>
      <c r="Q32" s="21"/>
    </row>
    <row r="33" spans="1:17" s="27" customFormat="1" ht="15" customHeight="1" x14ac:dyDescent="0.2">
      <c r="A33" s="21"/>
      <c r="B33" s="21"/>
      <c r="C33" s="21"/>
      <c r="D33" s="21"/>
      <c r="E33" s="21"/>
      <c r="F33" s="2"/>
      <c r="G33" s="2"/>
      <c r="H33" s="2"/>
      <c r="I33" s="2"/>
      <c r="J33" s="2"/>
      <c r="K33" s="2"/>
      <c r="L33" s="2"/>
      <c r="M33" s="2"/>
      <c r="N33" s="2"/>
      <c r="O33" s="2"/>
      <c r="P33" s="21"/>
      <c r="Q33" s="21"/>
    </row>
    <row r="34" spans="1:17" s="27" customFormat="1" ht="15" customHeight="1" x14ac:dyDescent="0.2">
      <c r="A34" s="21"/>
      <c r="B34" s="21"/>
      <c r="C34" s="21"/>
      <c r="D34" s="21"/>
      <c r="E34" s="21"/>
      <c r="F34" s="2"/>
      <c r="G34" s="2"/>
      <c r="H34" s="2"/>
      <c r="I34" s="2"/>
      <c r="J34" s="2"/>
      <c r="K34" s="2"/>
      <c r="L34" s="2"/>
      <c r="M34" s="2"/>
      <c r="N34" s="2"/>
      <c r="O34" s="2"/>
      <c r="P34" s="21"/>
      <c r="Q34" s="21"/>
    </row>
    <row r="35" spans="1:17" s="27" customFormat="1" ht="15" customHeight="1" x14ac:dyDescent="0.2">
      <c r="A35" s="21"/>
      <c r="B35" s="21"/>
      <c r="C35" s="21"/>
      <c r="D35" s="21"/>
      <c r="E35" s="21"/>
      <c r="F35" s="2"/>
      <c r="G35" s="2"/>
      <c r="H35" s="2"/>
      <c r="I35" s="2"/>
      <c r="J35" s="2"/>
      <c r="K35" s="2"/>
      <c r="L35" s="2"/>
      <c r="M35" s="2"/>
      <c r="N35" s="2"/>
      <c r="O35" s="2"/>
      <c r="P35" s="21"/>
      <c r="Q35" s="21"/>
    </row>
    <row r="36" spans="1:17" s="27" customFormat="1" ht="15" customHeight="1" x14ac:dyDescent="0.2">
      <c r="A36" s="21"/>
      <c r="B36" s="21"/>
      <c r="C36" s="21"/>
      <c r="D36" s="21"/>
      <c r="E36" s="21"/>
      <c r="F36" s="2"/>
      <c r="G36" s="2"/>
      <c r="H36" s="2"/>
      <c r="I36" s="2"/>
      <c r="J36" s="2"/>
      <c r="K36" s="2"/>
      <c r="L36" s="2"/>
      <c r="M36" s="2"/>
      <c r="N36" s="2"/>
      <c r="O36" s="2"/>
      <c r="P36" s="21"/>
      <c r="Q36" s="21"/>
    </row>
    <row r="37" spans="1:17" s="27" customFormat="1" ht="15" customHeight="1" x14ac:dyDescent="0.2">
      <c r="A37" s="21"/>
      <c r="B37" s="21"/>
      <c r="C37" s="21"/>
      <c r="D37" s="21"/>
      <c r="E37" s="21"/>
      <c r="F37" s="2"/>
      <c r="G37" s="2"/>
      <c r="H37" s="2"/>
      <c r="I37" s="2"/>
      <c r="J37" s="2"/>
      <c r="K37" s="2"/>
      <c r="L37" s="2"/>
      <c r="M37" s="2"/>
      <c r="N37" s="2"/>
      <c r="O37" s="2"/>
      <c r="P37" s="21"/>
      <c r="Q37" s="21"/>
    </row>
    <row r="38" spans="1:17" ht="15" customHeight="1" x14ac:dyDescent="0.2"/>
    <row r="39" spans="1:17" ht="15" customHeight="1" x14ac:dyDescent="0.2"/>
    <row r="40" spans="1:17" ht="15" customHeight="1" x14ac:dyDescent="0.2"/>
    <row r="41" spans="1:17" ht="15" customHeight="1" x14ac:dyDescent="0.2"/>
    <row r="42" spans="1:17" ht="15" customHeight="1" x14ac:dyDescent="0.2"/>
    <row r="43" spans="1:17" ht="15" customHeight="1" x14ac:dyDescent="0.2"/>
    <row r="44" spans="1:17" ht="15" customHeight="1" x14ac:dyDescent="0.2"/>
    <row r="45" spans="1:17" ht="15" customHeight="1" x14ac:dyDescent="0.2"/>
    <row r="46" spans="1:17" ht="15" customHeight="1" x14ac:dyDescent="0.2"/>
    <row r="47" spans="1:17" ht="15" customHeight="1" x14ac:dyDescent="0.2"/>
    <row r="48" spans="1:1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sheetProtection insertColumns="0" insertRows="0" deleteColumns="0" deleteRows="0"/>
  <mergeCells count="11">
    <mergeCell ref="Q3:Q4"/>
    <mergeCell ref="J9:K9"/>
    <mergeCell ref="J10:K10"/>
    <mergeCell ref="B1:C1"/>
    <mergeCell ref="A3:B4"/>
    <mergeCell ref="C3:C4"/>
    <mergeCell ref="D3:D4"/>
    <mergeCell ref="E3:E4"/>
    <mergeCell ref="J3:K3"/>
    <mergeCell ref="O3:O4"/>
    <mergeCell ref="P3:P4"/>
  </mergeCells>
  <pageMargins left="0.7" right="0.7" top="0.75" bottom="0.75" header="0.3" footer="0.3"/>
  <pageSetup paperSize="9" scale="51" orientation="portrait" horizontalDpi="4294967292" verticalDpi="4294967292"/>
  <colBreaks count="1" manualBreakCount="1">
    <brk id="16" max="1048575" man="1"/>
  </colBreaks>
  <ignoredErrors>
    <ignoredError sqref="B6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3"/>
  <sheetViews>
    <sheetView topLeftCell="A12"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16406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9.5" style="21" bestFit="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41.33203125" style="2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258</v>
      </c>
      <c r="F1" s="13" t="s">
        <v>9</v>
      </c>
      <c r="G1" s="13" t="s">
        <v>10</v>
      </c>
      <c r="H1" s="76">
        <v>26</v>
      </c>
      <c r="I1" s="14" t="s">
        <v>106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0" t="s">
        <v>2</v>
      </c>
      <c r="B3" s="330"/>
      <c r="C3" s="327" t="s">
        <v>6</v>
      </c>
      <c r="D3" s="329" t="s">
        <v>336</v>
      </c>
      <c r="E3" s="321" t="s">
        <v>8</v>
      </c>
      <c r="F3" s="167"/>
      <c r="G3" s="168"/>
      <c r="H3" s="167"/>
      <c r="I3" s="169"/>
      <c r="J3" s="331" t="s">
        <v>7</v>
      </c>
      <c r="K3" s="332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0"/>
      <c r="B4" s="330"/>
      <c r="C4" s="327"/>
      <c r="D4" s="329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322</v>
      </c>
      <c r="B5" s="8">
        <v>42077</v>
      </c>
      <c r="C5" s="9"/>
      <c r="D5" s="9">
        <v>27</v>
      </c>
      <c r="E5" s="11" t="s">
        <v>33</v>
      </c>
      <c r="F5" s="70"/>
      <c r="G5" s="70"/>
      <c r="H5" s="70">
        <v>217</v>
      </c>
      <c r="I5" s="70"/>
      <c r="J5" s="71"/>
      <c r="K5" s="72"/>
      <c r="L5" s="70"/>
      <c r="M5" s="70"/>
      <c r="N5" s="70"/>
      <c r="O5" s="73">
        <f t="shared" ref="O5:O21" si="0">SUM(F5:N5)</f>
        <v>217</v>
      </c>
      <c r="P5" s="32">
        <f>O5/H1</f>
        <v>8.3461538461538467</v>
      </c>
      <c r="Q5" s="42"/>
    </row>
    <row r="6" spans="1:17" ht="15" customHeight="1" x14ac:dyDescent="0.2">
      <c r="A6" s="21" t="s">
        <v>323</v>
      </c>
      <c r="B6" s="10">
        <f>B5+1</f>
        <v>42078</v>
      </c>
      <c r="C6" s="9">
        <v>1</v>
      </c>
      <c r="D6" s="9">
        <v>28</v>
      </c>
      <c r="E6" s="11" t="s">
        <v>30</v>
      </c>
      <c r="F6" s="70"/>
      <c r="G6" s="70"/>
      <c r="H6" s="70">
        <v>300</v>
      </c>
      <c r="I6" s="70"/>
      <c r="J6" s="71"/>
      <c r="K6" s="72"/>
      <c r="L6" s="70"/>
      <c r="M6" s="70"/>
      <c r="N6" s="70"/>
      <c r="O6" s="73">
        <f t="shared" si="0"/>
        <v>300</v>
      </c>
      <c r="P6" s="32">
        <f>O6/H1</f>
        <v>11.538461538461538</v>
      </c>
      <c r="Q6" s="42"/>
    </row>
    <row r="7" spans="1:17" ht="15" customHeight="1" x14ac:dyDescent="0.2">
      <c r="A7" s="21" t="s">
        <v>317</v>
      </c>
      <c r="B7" s="10">
        <f t="shared" ref="B7:B20" si="1">B6+1</f>
        <v>42079</v>
      </c>
      <c r="C7" s="9">
        <v>2</v>
      </c>
      <c r="D7" s="9">
        <v>29</v>
      </c>
      <c r="E7" s="11" t="s">
        <v>30</v>
      </c>
      <c r="F7" s="70"/>
      <c r="G7" s="70"/>
      <c r="H7" s="70">
        <v>279</v>
      </c>
      <c r="I7" s="70"/>
      <c r="J7" s="71">
        <v>40</v>
      </c>
      <c r="K7" s="72"/>
      <c r="L7" s="70"/>
      <c r="M7" s="70"/>
      <c r="N7" s="70"/>
      <c r="O7" s="73">
        <f t="shared" si="0"/>
        <v>319</v>
      </c>
      <c r="P7" s="32">
        <f>O7/H1</f>
        <v>12.26923076923077</v>
      </c>
      <c r="Q7" s="42"/>
    </row>
    <row r="8" spans="1:17" ht="15" customHeight="1" x14ac:dyDescent="0.2">
      <c r="A8" s="21" t="s">
        <v>318</v>
      </c>
      <c r="B8" s="10">
        <f t="shared" si="1"/>
        <v>42080</v>
      </c>
      <c r="C8" s="9">
        <v>3</v>
      </c>
      <c r="D8" s="9">
        <v>30</v>
      </c>
      <c r="E8" s="11" t="s">
        <v>32</v>
      </c>
      <c r="F8" s="70"/>
      <c r="G8" s="70">
        <v>2126.2800000000002</v>
      </c>
      <c r="H8" s="70">
        <v>312</v>
      </c>
      <c r="I8" s="70">
        <v>610.22</v>
      </c>
      <c r="J8" s="71"/>
      <c r="K8" s="72"/>
      <c r="L8" s="70"/>
      <c r="M8" s="70"/>
      <c r="N8" s="70"/>
      <c r="O8" s="73">
        <f t="shared" si="0"/>
        <v>3048.5</v>
      </c>
      <c r="P8" s="32">
        <f>O8/H1</f>
        <v>117.25</v>
      </c>
      <c r="Q8" s="42"/>
    </row>
    <row r="9" spans="1:17" ht="15" customHeight="1" x14ac:dyDescent="0.2">
      <c r="A9" s="21" t="s">
        <v>319</v>
      </c>
      <c r="B9" s="10">
        <f t="shared" si="1"/>
        <v>42081</v>
      </c>
      <c r="C9" s="9">
        <v>4</v>
      </c>
      <c r="D9" s="9">
        <v>31</v>
      </c>
      <c r="E9" s="11" t="s">
        <v>31</v>
      </c>
      <c r="F9" s="70"/>
      <c r="G9" s="70"/>
      <c r="H9" s="70">
        <v>478</v>
      </c>
      <c r="I9" s="70"/>
      <c r="J9" s="71"/>
      <c r="K9" s="72"/>
      <c r="L9" s="70"/>
      <c r="M9" s="70">
        <v>130</v>
      </c>
      <c r="N9" s="70"/>
      <c r="O9" s="73">
        <f t="shared" si="0"/>
        <v>608</v>
      </c>
      <c r="P9" s="32">
        <f>O9/H1</f>
        <v>23.384615384615383</v>
      </c>
      <c r="Q9" s="42"/>
    </row>
    <row r="10" spans="1:17" ht="15" customHeight="1" x14ac:dyDescent="0.2">
      <c r="A10" s="21" t="s">
        <v>320</v>
      </c>
      <c r="B10" s="10">
        <f t="shared" si="1"/>
        <v>42082</v>
      </c>
      <c r="C10" s="9">
        <v>5</v>
      </c>
      <c r="D10" s="9">
        <v>32</v>
      </c>
      <c r="E10" s="11" t="s">
        <v>31</v>
      </c>
      <c r="F10" s="70"/>
      <c r="G10" s="70"/>
      <c r="H10" s="70">
        <v>729</v>
      </c>
      <c r="I10" s="70"/>
      <c r="J10" s="71"/>
      <c r="K10" s="72"/>
      <c r="L10" s="70"/>
      <c r="M10" s="70"/>
      <c r="N10" s="70"/>
      <c r="O10" s="73">
        <f t="shared" si="0"/>
        <v>729</v>
      </c>
      <c r="P10" s="32">
        <f>O10/H1</f>
        <v>28.03846153846154</v>
      </c>
      <c r="Q10" s="42"/>
    </row>
    <row r="11" spans="1:17" ht="15" customHeight="1" x14ac:dyDescent="0.2">
      <c r="A11" s="21" t="s">
        <v>321</v>
      </c>
      <c r="B11" s="10">
        <f t="shared" si="1"/>
        <v>42083</v>
      </c>
      <c r="C11" s="9">
        <v>6</v>
      </c>
      <c r="D11" s="9">
        <v>33</v>
      </c>
      <c r="E11" s="11" t="s">
        <v>31</v>
      </c>
      <c r="F11" s="70"/>
      <c r="G11" s="70"/>
      <c r="H11" s="70">
        <v>590</v>
      </c>
      <c r="I11" s="70"/>
      <c r="J11" s="71"/>
      <c r="K11" s="72"/>
      <c r="L11" s="70"/>
      <c r="M11" s="70"/>
      <c r="N11" s="70"/>
      <c r="O11" s="73">
        <f t="shared" si="0"/>
        <v>590</v>
      </c>
      <c r="P11" s="32">
        <f>O11/H1</f>
        <v>22.692307692307693</v>
      </c>
      <c r="Q11" s="42"/>
    </row>
    <row r="12" spans="1:17" ht="15" customHeight="1" x14ac:dyDescent="0.2">
      <c r="A12" s="21" t="s">
        <v>322</v>
      </c>
      <c r="B12" s="10">
        <f t="shared" si="1"/>
        <v>42084</v>
      </c>
      <c r="C12" s="9">
        <v>7</v>
      </c>
      <c r="D12" s="9">
        <v>34</v>
      </c>
      <c r="E12" s="11" t="s">
        <v>31</v>
      </c>
      <c r="F12" s="70"/>
      <c r="G12" s="70"/>
      <c r="H12" s="70">
        <v>409</v>
      </c>
      <c r="I12" s="70"/>
      <c r="J12" s="71">
        <v>300</v>
      </c>
      <c r="K12" s="72"/>
      <c r="L12" s="70"/>
      <c r="M12" s="70"/>
      <c r="N12" s="70"/>
      <c r="O12" s="73">
        <f t="shared" si="0"/>
        <v>709</v>
      </c>
      <c r="P12" s="32">
        <f>O12/H1</f>
        <v>27.26923076923077</v>
      </c>
      <c r="Q12" s="42"/>
    </row>
    <row r="13" spans="1:17" ht="15" customHeight="1" x14ac:dyDescent="0.2">
      <c r="A13" s="21" t="s">
        <v>323</v>
      </c>
      <c r="B13" s="10">
        <f t="shared" si="1"/>
        <v>42085</v>
      </c>
      <c r="C13" s="9">
        <v>8</v>
      </c>
      <c r="D13" s="9">
        <v>35</v>
      </c>
      <c r="E13" s="11" t="s">
        <v>35</v>
      </c>
      <c r="F13" s="70"/>
      <c r="G13" s="70">
        <v>3030</v>
      </c>
      <c r="H13" s="70">
        <v>502</v>
      </c>
      <c r="I13" s="70">
        <v>498</v>
      </c>
      <c r="J13" s="71"/>
      <c r="K13" s="72"/>
      <c r="L13" s="70"/>
      <c r="M13" s="70"/>
      <c r="N13" s="70"/>
      <c r="O13" s="73">
        <f t="shared" si="0"/>
        <v>4030</v>
      </c>
      <c r="P13" s="32">
        <f>O13/H1</f>
        <v>155</v>
      </c>
      <c r="Q13" s="42"/>
    </row>
    <row r="14" spans="1:17" ht="15" customHeight="1" x14ac:dyDescent="0.2">
      <c r="A14" s="21" t="s">
        <v>317</v>
      </c>
      <c r="B14" s="10">
        <f t="shared" si="1"/>
        <v>42086</v>
      </c>
      <c r="C14" s="9">
        <v>9</v>
      </c>
      <c r="D14" s="9">
        <v>36</v>
      </c>
      <c r="E14" s="11" t="s">
        <v>36</v>
      </c>
      <c r="F14" s="70"/>
      <c r="G14" s="70"/>
      <c r="H14" s="70">
        <v>263</v>
      </c>
      <c r="I14" s="70"/>
      <c r="J14" s="71"/>
      <c r="K14" s="72"/>
      <c r="L14" s="70"/>
      <c r="M14" s="70"/>
      <c r="N14" s="70"/>
      <c r="O14" s="73">
        <f t="shared" si="0"/>
        <v>263</v>
      </c>
      <c r="P14" s="32">
        <f>O14/H1</f>
        <v>10.115384615384615</v>
      </c>
      <c r="Q14" s="42"/>
    </row>
    <row r="15" spans="1:17" ht="15" customHeight="1" x14ac:dyDescent="0.2">
      <c r="A15" s="21" t="s">
        <v>318</v>
      </c>
      <c r="B15" s="10">
        <f t="shared" si="1"/>
        <v>42087</v>
      </c>
      <c r="C15" s="9">
        <v>10</v>
      </c>
      <c r="D15" s="9">
        <v>37</v>
      </c>
      <c r="E15" s="11" t="s">
        <v>37</v>
      </c>
      <c r="F15" s="70"/>
      <c r="G15" s="70">
        <v>1229.28</v>
      </c>
      <c r="H15" s="70">
        <v>213</v>
      </c>
      <c r="I15" s="70">
        <v>676</v>
      </c>
      <c r="J15" s="71"/>
      <c r="K15" s="72"/>
      <c r="L15" s="70"/>
      <c r="M15" s="70"/>
      <c r="N15" s="70"/>
      <c r="O15" s="73">
        <f t="shared" si="0"/>
        <v>2118.2799999999997</v>
      </c>
      <c r="P15" s="32">
        <f>O15/H1</f>
        <v>81.47230769230768</v>
      </c>
      <c r="Q15" s="42"/>
    </row>
    <row r="16" spans="1:17" ht="15" customHeight="1" x14ac:dyDescent="0.2">
      <c r="A16" s="21" t="s">
        <v>319</v>
      </c>
      <c r="B16" s="10">
        <f t="shared" si="1"/>
        <v>42088</v>
      </c>
      <c r="C16" s="9">
        <v>11</v>
      </c>
      <c r="D16" s="9">
        <v>38</v>
      </c>
      <c r="E16" s="11" t="s">
        <v>34</v>
      </c>
      <c r="F16" s="70"/>
      <c r="G16" s="70"/>
      <c r="H16" s="70">
        <v>129</v>
      </c>
      <c r="I16" s="70"/>
      <c r="J16" s="71"/>
      <c r="K16" s="72"/>
      <c r="L16" s="70"/>
      <c r="M16" s="70"/>
      <c r="N16" s="70"/>
      <c r="O16" s="73">
        <f t="shared" si="0"/>
        <v>129</v>
      </c>
      <c r="P16" s="32">
        <f>O16/H1</f>
        <v>4.9615384615384617</v>
      </c>
      <c r="Q16" s="42"/>
    </row>
    <row r="17" spans="1:17" ht="15" customHeight="1" x14ac:dyDescent="0.2">
      <c r="A17" s="21" t="s">
        <v>320</v>
      </c>
      <c r="B17" s="10">
        <f t="shared" si="1"/>
        <v>42089</v>
      </c>
      <c r="C17" s="9">
        <v>12</v>
      </c>
      <c r="D17" s="9">
        <v>39</v>
      </c>
      <c r="E17" s="11" t="s">
        <v>34</v>
      </c>
      <c r="F17" s="70"/>
      <c r="G17" s="70"/>
      <c r="H17" s="70">
        <v>200</v>
      </c>
      <c r="I17" s="70"/>
      <c r="J17" s="71">
        <v>60</v>
      </c>
      <c r="K17" s="72"/>
      <c r="L17" s="70"/>
      <c r="M17" s="70"/>
      <c r="N17" s="70">
        <v>100</v>
      </c>
      <c r="O17" s="73">
        <f t="shared" si="0"/>
        <v>360</v>
      </c>
      <c r="P17" s="32">
        <f>O17/H1</f>
        <v>13.846153846153847</v>
      </c>
      <c r="Q17" s="42"/>
    </row>
    <row r="18" spans="1:17" ht="15" customHeight="1" x14ac:dyDescent="0.2">
      <c r="A18" s="21" t="s">
        <v>321</v>
      </c>
      <c r="B18" s="10">
        <f t="shared" si="1"/>
        <v>42090</v>
      </c>
      <c r="C18" s="9">
        <v>13</v>
      </c>
      <c r="D18" s="9">
        <v>40</v>
      </c>
      <c r="E18" s="11" t="s">
        <v>34</v>
      </c>
      <c r="F18" s="70"/>
      <c r="G18" s="70"/>
      <c r="H18" s="70">
        <v>455</v>
      </c>
      <c r="I18" s="70"/>
      <c r="J18" s="71"/>
      <c r="K18" s="72"/>
      <c r="L18" s="70">
        <v>350</v>
      </c>
      <c r="M18" s="70"/>
      <c r="N18" s="70"/>
      <c r="O18" s="73">
        <f t="shared" si="0"/>
        <v>805</v>
      </c>
      <c r="P18" s="32">
        <f>O18/H1</f>
        <v>30.96153846153846</v>
      </c>
      <c r="Q18" s="42"/>
    </row>
    <row r="19" spans="1:17" ht="15" customHeight="1" x14ac:dyDescent="0.2">
      <c r="A19" s="21" t="s">
        <v>322</v>
      </c>
      <c r="B19" s="10">
        <f t="shared" si="1"/>
        <v>42091</v>
      </c>
      <c r="C19" s="9">
        <v>14</v>
      </c>
      <c r="D19" s="9">
        <v>41</v>
      </c>
      <c r="E19" s="11" t="s">
        <v>34</v>
      </c>
      <c r="F19" s="70"/>
      <c r="G19" s="70"/>
      <c r="H19" s="70">
        <v>330</v>
      </c>
      <c r="I19" s="70"/>
      <c r="J19" s="71"/>
      <c r="K19" s="72"/>
      <c r="L19" s="70"/>
      <c r="M19" s="70"/>
      <c r="N19" s="70"/>
      <c r="O19" s="73">
        <f t="shared" ref="O19:O20" si="2">SUM(F19:N19)</f>
        <v>330</v>
      </c>
      <c r="P19" s="32">
        <f>O19/H1</f>
        <v>12.692307692307692</v>
      </c>
      <c r="Q19" s="42"/>
    </row>
    <row r="20" spans="1:17" ht="15" customHeight="1" x14ac:dyDescent="0.2">
      <c r="A20" s="21" t="s">
        <v>323</v>
      </c>
      <c r="B20" s="10">
        <f t="shared" si="1"/>
        <v>42092</v>
      </c>
      <c r="C20" s="9">
        <v>15</v>
      </c>
      <c r="D20" s="9">
        <v>42</v>
      </c>
      <c r="E20" s="11" t="s">
        <v>34</v>
      </c>
      <c r="F20" s="70"/>
      <c r="G20" s="70"/>
      <c r="H20" s="70">
        <v>545</v>
      </c>
      <c r="I20" s="70"/>
      <c r="J20" s="71"/>
      <c r="K20" s="72"/>
      <c r="L20" s="70"/>
      <c r="M20" s="70"/>
      <c r="N20" s="70"/>
      <c r="O20" s="73">
        <f t="shared" si="2"/>
        <v>545</v>
      </c>
      <c r="P20" s="32">
        <f>O20/H1</f>
        <v>20.96153846153846</v>
      </c>
      <c r="Q20" s="42"/>
    </row>
    <row r="21" spans="1:17" ht="15" customHeight="1" x14ac:dyDescent="0.2">
      <c r="A21" s="21" t="s">
        <v>317</v>
      </c>
      <c r="B21" s="10">
        <f>B20+1</f>
        <v>42093</v>
      </c>
      <c r="C21" s="9">
        <v>16</v>
      </c>
      <c r="D21" s="9">
        <v>43</v>
      </c>
      <c r="E21" s="11" t="s">
        <v>327</v>
      </c>
      <c r="F21" s="70"/>
      <c r="G21" s="70">
        <v>3730</v>
      </c>
      <c r="H21" s="70">
        <v>160</v>
      </c>
      <c r="I21" s="70">
        <v>2938</v>
      </c>
      <c r="J21" s="71"/>
      <c r="K21" s="72"/>
      <c r="L21" s="70"/>
      <c r="M21" s="70">
        <v>150</v>
      </c>
      <c r="N21" s="70"/>
      <c r="O21" s="73">
        <f t="shared" si="0"/>
        <v>6978</v>
      </c>
      <c r="P21" s="32">
        <f>O21/H1</f>
        <v>268.38461538461536</v>
      </c>
      <c r="Q21" s="42"/>
    </row>
    <row r="22" spans="1:17" ht="15" customHeight="1" x14ac:dyDescent="0.2">
      <c r="E22" s="21" t="s">
        <v>26</v>
      </c>
      <c r="F22" s="73">
        <f t="shared" ref="F22:O22" si="3">SUM(F5:F21)</f>
        <v>0</v>
      </c>
      <c r="G22" s="73">
        <f t="shared" si="3"/>
        <v>10115.560000000001</v>
      </c>
      <c r="H22" s="73">
        <f t="shared" si="3"/>
        <v>6111</v>
      </c>
      <c r="I22" s="73">
        <f t="shared" si="3"/>
        <v>4722.22</v>
      </c>
      <c r="J22" s="74">
        <f t="shared" si="3"/>
        <v>400</v>
      </c>
      <c r="K22" s="75">
        <f t="shared" si="3"/>
        <v>0</v>
      </c>
      <c r="L22" s="73">
        <f t="shared" si="3"/>
        <v>350</v>
      </c>
      <c r="M22" s="73">
        <f t="shared" ref="M22" si="4">SUM(M5:M21)</f>
        <v>280</v>
      </c>
      <c r="N22" s="73">
        <f t="shared" si="3"/>
        <v>100</v>
      </c>
      <c r="O22" s="73">
        <f t="shared" si="3"/>
        <v>22078.78</v>
      </c>
      <c r="P22" s="20"/>
    </row>
    <row r="23" spans="1:17" ht="15" customHeight="1" x14ac:dyDescent="0.2">
      <c r="B23" s="4"/>
      <c r="C23" s="4"/>
      <c r="D23" s="4"/>
      <c r="E23" s="25" t="s">
        <v>25</v>
      </c>
      <c r="F23" s="30">
        <f>F22/H1</f>
        <v>0</v>
      </c>
      <c r="G23" s="30">
        <f>G22/H1</f>
        <v>389.06000000000006</v>
      </c>
      <c r="H23" s="30">
        <f>H22/H1</f>
        <v>235.03846153846155</v>
      </c>
      <c r="I23" s="30">
        <f>I22/H1</f>
        <v>181.62384615384616</v>
      </c>
      <c r="J23" s="37">
        <f>J22/H1</f>
        <v>15.384615384615385</v>
      </c>
      <c r="K23" s="38">
        <f>K22/H1</f>
        <v>0</v>
      </c>
      <c r="L23" s="30">
        <f>L22/H1</f>
        <v>13.461538461538462</v>
      </c>
      <c r="M23" s="30">
        <f>M22/H1</f>
        <v>10.76923076923077</v>
      </c>
      <c r="N23" s="30">
        <f>N22/H1</f>
        <v>3.8461538461538463</v>
      </c>
      <c r="O23" s="3"/>
      <c r="P23" s="20"/>
    </row>
    <row r="24" spans="1:17" ht="15" customHeight="1" x14ac:dyDescent="0.2">
      <c r="E24" s="28" t="s">
        <v>27</v>
      </c>
      <c r="F24" s="31">
        <f>F23/C21</f>
        <v>0</v>
      </c>
      <c r="G24" s="31">
        <f>G23/C21</f>
        <v>24.316250000000004</v>
      </c>
      <c r="H24" s="31">
        <f>H23/C21</f>
        <v>14.689903846153847</v>
      </c>
      <c r="I24" s="31">
        <f>I23/C21</f>
        <v>11.351490384615385</v>
      </c>
      <c r="J24" s="322">
        <f>(J23+K23)/C21</f>
        <v>0.96153846153846156</v>
      </c>
      <c r="K24" s="323"/>
      <c r="L24" s="31">
        <f>L23/C21</f>
        <v>0.84134615384615385</v>
      </c>
      <c r="M24" s="31">
        <f>M23/C21</f>
        <v>0.67307692307692313</v>
      </c>
      <c r="N24" s="31">
        <f>N23/C21</f>
        <v>0.24038461538461539</v>
      </c>
      <c r="O24" s="3"/>
      <c r="P24" s="23"/>
    </row>
    <row r="25" spans="1:17" ht="15" customHeight="1" x14ac:dyDescent="0.2">
      <c r="E25" s="24" t="s">
        <v>38</v>
      </c>
      <c r="F25" s="41">
        <f>SUM(F23:N23)</f>
        <v>849.18384615384616</v>
      </c>
      <c r="G25" s="29"/>
      <c r="J25" s="319">
        <f>J23+K23</f>
        <v>15.384615384615385</v>
      </c>
      <c r="K25" s="320"/>
    </row>
    <row r="26" spans="1:17" ht="15" customHeight="1" x14ac:dyDescent="0.2">
      <c r="E26" s="24" t="s">
        <v>39</v>
      </c>
      <c r="F26" s="44">
        <f>F25/C21</f>
        <v>53.073990384615385</v>
      </c>
      <c r="G26" s="29"/>
    </row>
    <row r="27" spans="1:17" ht="15" customHeight="1" x14ac:dyDescent="0.2"/>
    <row r="28" spans="1:17" ht="15" customHeight="1" x14ac:dyDescent="0.2"/>
    <row r="29" spans="1:17" ht="15" customHeight="1" x14ac:dyDescent="0.2"/>
    <row r="30" spans="1:17" ht="15" customHeight="1" x14ac:dyDescent="0.2"/>
    <row r="31" spans="1:17" ht="15" customHeight="1" x14ac:dyDescent="0.2"/>
    <row r="32" spans="1:1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</sheetData>
  <sheetProtection insertColumns="0" insertRows="0" deleteColumns="0" deleteRows="0"/>
  <mergeCells count="11">
    <mergeCell ref="C3:C4"/>
    <mergeCell ref="E3:E4"/>
    <mergeCell ref="B1:C1"/>
    <mergeCell ref="A3:B4"/>
    <mergeCell ref="D3:D4"/>
    <mergeCell ref="J25:K25"/>
    <mergeCell ref="O3:O4"/>
    <mergeCell ref="P3:P4"/>
    <mergeCell ref="Q3:Q4"/>
    <mergeCell ref="J3:K3"/>
    <mergeCell ref="J24:K24"/>
  </mergeCells>
  <pageMargins left="0.7" right="0.7" top="0.75" bottom="0.75" header="0.3" footer="0.3"/>
  <pageSetup paperSize="9" orientation="portrait" horizontalDpi="4294967292" verticalDpi="4294967292"/>
  <ignoredErrors>
    <ignoredError sqref="N22:N23 M22 O21 F22:L23 O5:O18 O20:P20 O19" emptyCellReference="1"/>
    <ignoredError sqref="P19" formula="1" emptyCellReference="1"/>
    <ignoredError sqref="B11:B21 B6:B10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2"/>
  <sheetViews>
    <sheetView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259</v>
      </c>
      <c r="F1" s="13" t="s">
        <v>9</v>
      </c>
      <c r="G1" s="13" t="s">
        <v>10</v>
      </c>
      <c r="H1" s="78">
        <v>3.29</v>
      </c>
      <c r="I1" s="14" t="s">
        <v>107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0" t="s">
        <v>2</v>
      </c>
      <c r="B3" s="330"/>
      <c r="C3" s="327" t="s">
        <v>6</v>
      </c>
      <c r="D3" s="329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0"/>
      <c r="B4" s="330"/>
      <c r="C4" s="327"/>
      <c r="D4" s="329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318</v>
      </c>
      <c r="B5" s="8">
        <v>42094</v>
      </c>
      <c r="C5" s="9">
        <v>1</v>
      </c>
      <c r="D5" s="9">
        <v>44</v>
      </c>
      <c r="E5" s="11" t="s">
        <v>44</v>
      </c>
      <c r="F5" s="79"/>
      <c r="G5" s="79">
        <v>50</v>
      </c>
      <c r="H5" s="79">
        <v>37</v>
      </c>
      <c r="I5" s="79">
        <v>15</v>
      </c>
      <c r="J5" s="80"/>
      <c r="K5" s="81"/>
      <c r="L5" s="79"/>
      <c r="M5" s="79"/>
      <c r="N5" s="79">
        <v>19.989999999999998</v>
      </c>
      <c r="O5" s="82">
        <f t="shared" ref="O5:O40" si="0">SUM(F5:N5)</f>
        <v>121.99</v>
      </c>
      <c r="P5" s="32">
        <f>O5/H1</f>
        <v>37.079027355623097</v>
      </c>
      <c r="Q5" s="42"/>
    </row>
    <row r="6" spans="1:17" ht="15" customHeight="1" x14ac:dyDescent="0.2">
      <c r="A6" s="21" t="s">
        <v>319</v>
      </c>
      <c r="B6" s="10">
        <f>B5+1</f>
        <v>42095</v>
      </c>
      <c r="C6" s="9">
        <v>2</v>
      </c>
      <c r="D6" s="9">
        <v>45</v>
      </c>
      <c r="E6" s="11" t="s">
        <v>45</v>
      </c>
      <c r="F6" s="79"/>
      <c r="G6" s="79">
        <v>70</v>
      </c>
      <c r="H6" s="79">
        <v>38.5</v>
      </c>
      <c r="I6" s="79">
        <v>550</v>
      </c>
      <c r="J6" s="80"/>
      <c r="K6" s="81"/>
      <c r="L6" s="79"/>
      <c r="M6" s="79"/>
      <c r="N6" s="79"/>
      <c r="O6" s="82">
        <f t="shared" si="0"/>
        <v>658.5</v>
      </c>
      <c r="P6" s="32">
        <f>O6/H1</f>
        <v>200.15197568389058</v>
      </c>
    </row>
    <row r="7" spans="1:17" ht="15" customHeight="1" x14ac:dyDescent="0.2">
      <c r="A7" s="21" t="s">
        <v>320</v>
      </c>
      <c r="B7" s="10">
        <f t="shared" ref="B7:B43" si="1">B6+1</f>
        <v>42096</v>
      </c>
      <c r="C7" s="9">
        <v>3</v>
      </c>
      <c r="D7" s="9">
        <v>46</v>
      </c>
      <c r="E7" s="11" t="s">
        <v>46</v>
      </c>
      <c r="F7" s="79"/>
      <c r="G7" s="79"/>
      <c r="H7" s="79">
        <v>32.6</v>
      </c>
      <c r="I7" s="79">
        <v>50</v>
      </c>
      <c r="J7" s="80"/>
      <c r="K7" s="81"/>
      <c r="L7" s="79"/>
      <c r="M7" s="79"/>
      <c r="N7" s="79"/>
      <c r="O7" s="82">
        <f t="shared" si="0"/>
        <v>82.6</v>
      </c>
      <c r="P7" s="32">
        <f>O7/H1</f>
        <v>25.106382978723403</v>
      </c>
    </row>
    <row r="8" spans="1:17" ht="15" customHeight="1" x14ac:dyDescent="0.2">
      <c r="A8" s="21" t="s">
        <v>321</v>
      </c>
      <c r="B8" s="10">
        <f t="shared" si="1"/>
        <v>42097</v>
      </c>
      <c r="C8" s="9">
        <v>4</v>
      </c>
      <c r="D8" s="9">
        <v>47</v>
      </c>
      <c r="E8" s="11" t="s">
        <v>46</v>
      </c>
      <c r="F8" s="79"/>
      <c r="G8" s="79"/>
      <c r="H8" s="79">
        <v>33.08</v>
      </c>
      <c r="I8" s="79">
        <v>14.8</v>
      </c>
      <c r="J8" s="80">
        <v>248</v>
      </c>
      <c r="K8" s="81"/>
      <c r="L8" s="79"/>
      <c r="M8" s="79"/>
      <c r="N8" s="79"/>
      <c r="O8" s="82">
        <f t="shared" si="0"/>
        <v>295.88</v>
      </c>
      <c r="P8" s="32">
        <f>O8/H1</f>
        <v>89.933130699088139</v>
      </c>
    </row>
    <row r="9" spans="1:17" ht="15" customHeight="1" x14ac:dyDescent="0.2">
      <c r="A9" s="21" t="s">
        <v>322</v>
      </c>
      <c r="B9" s="10">
        <f t="shared" si="1"/>
        <v>42098</v>
      </c>
      <c r="C9" s="9">
        <v>5</v>
      </c>
      <c r="D9" s="9">
        <v>48</v>
      </c>
      <c r="E9" s="11" t="s">
        <v>46</v>
      </c>
      <c r="F9" s="79"/>
      <c r="G9" s="79"/>
      <c r="H9" s="79">
        <v>58</v>
      </c>
      <c r="I9" s="79">
        <v>14.8</v>
      </c>
      <c r="J9" s="80"/>
      <c r="K9" s="81"/>
      <c r="L9" s="79"/>
      <c r="M9" s="79"/>
      <c r="N9" s="79">
        <v>30</v>
      </c>
      <c r="O9" s="82">
        <f t="shared" si="0"/>
        <v>102.8</v>
      </c>
      <c r="P9" s="32">
        <f>O9/H1</f>
        <v>31.246200607902736</v>
      </c>
    </row>
    <row r="10" spans="1:17" ht="15" customHeight="1" x14ac:dyDescent="0.2">
      <c r="A10" s="21" t="s">
        <v>323</v>
      </c>
      <c r="B10" s="10">
        <f t="shared" si="1"/>
        <v>42099</v>
      </c>
      <c r="C10" s="9">
        <v>6</v>
      </c>
      <c r="D10" s="9">
        <v>49</v>
      </c>
      <c r="E10" s="11" t="s">
        <v>46</v>
      </c>
      <c r="F10" s="79"/>
      <c r="G10" s="79"/>
      <c r="H10" s="79">
        <v>54.72</v>
      </c>
      <c r="I10" s="79"/>
      <c r="J10" s="80"/>
      <c r="K10" s="81"/>
      <c r="L10" s="79"/>
      <c r="M10" s="79"/>
      <c r="N10" s="79"/>
      <c r="O10" s="82">
        <f t="shared" si="0"/>
        <v>54.72</v>
      </c>
      <c r="P10" s="32">
        <f>O10/H1</f>
        <v>16.632218844984802</v>
      </c>
    </row>
    <row r="11" spans="1:17" ht="15" customHeight="1" x14ac:dyDescent="0.2">
      <c r="A11" s="21" t="s">
        <v>317</v>
      </c>
      <c r="B11" s="10">
        <f t="shared" si="1"/>
        <v>42100</v>
      </c>
      <c r="C11" s="9">
        <v>7</v>
      </c>
      <c r="D11" s="269">
        <v>50</v>
      </c>
      <c r="E11" s="11" t="s">
        <v>46</v>
      </c>
      <c r="F11" s="79"/>
      <c r="G11" s="79"/>
      <c r="H11" s="79">
        <v>29.5</v>
      </c>
      <c r="I11" s="79">
        <v>14.8</v>
      </c>
      <c r="J11" s="80">
        <v>48</v>
      </c>
      <c r="K11" s="81"/>
      <c r="L11" s="79"/>
      <c r="M11" s="79"/>
      <c r="N11" s="79"/>
      <c r="O11" s="82">
        <f t="shared" si="0"/>
        <v>92.3</v>
      </c>
      <c r="P11" s="32">
        <f>O11/H1</f>
        <v>28.054711246200608</v>
      </c>
    </row>
    <row r="12" spans="1:17" ht="15" customHeight="1" x14ac:dyDescent="0.2">
      <c r="A12" s="21" t="s">
        <v>318</v>
      </c>
      <c r="B12" s="10">
        <f t="shared" si="1"/>
        <v>42101</v>
      </c>
      <c r="C12" s="9">
        <v>8</v>
      </c>
      <c r="D12" s="9">
        <v>51</v>
      </c>
      <c r="E12" s="11" t="s">
        <v>46</v>
      </c>
      <c r="F12" s="79"/>
      <c r="G12" s="79"/>
      <c r="H12" s="79">
        <v>37</v>
      </c>
      <c r="I12" s="79"/>
      <c r="J12" s="80"/>
      <c r="K12" s="81"/>
      <c r="L12" s="79">
        <v>15</v>
      </c>
      <c r="M12" s="79"/>
      <c r="N12" s="79"/>
      <c r="O12" s="82">
        <f t="shared" si="0"/>
        <v>52</v>
      </c>
      <c r="P12" s="32">
        <f>O12/H1</f>
        <v>15.805471124620061</v>
      </c>
    </row>
    <row r="13" spans="1:17" ht="15" customHeight="1" x14ac:dyDescent="0.2">
      <c r="A13" s="21" t="s">
        <v>319</v>
      </c>
      <c r="B13" s="10">
        <f t="shared" si="1"/>
        <v>42102</v>
      </c>
      <c r="C13" s="9">
        <v>9</v>
      </c>
      <c r="D13" s="9">
        <v>52</v>
      </c>
      <c r="E13" s="11" t="s">
        <v>46</v>
      </c>
      <c r="F13" s="79"/>
      <c r="G13" s="79">
        <v>480.34</v>
      </c>
      <c r="H13" s="79">
        <v>62.4</v>
      </c>
      <c r="I13" s="79"/>
      <c r="J13" s="80"/>
      <c r="K13" s="81"/>
      <c r="L13" s="79"/>
      <c r="M13" s="79"/>
      <c r="N13" s="79">
        <v>39.979999999999997</v>
      </c>
      <c r="O13" s="82">
        <f t="shared" si="0"/>
        <v>582.72</v>
      </c>
      <c r="P13" s="32">
        <f>O13/H1</f>
        <v>177.11854103343467</v>
      </c>
      <c r="Q13" s="42"/>
    </row>
    <row r="14" spans="1:17" ht="15" customHeight="1" x14ac:dyDescent="0.2">
      <c r="A14" s="21" t="s">
        <v>320</v>
      </c>
      <c r="B14" s="10">
        <f t="shared" si="1"/>
        <v>42103</v>
      </c>
      <c r="C14" s="9">
        <v>10</v>
      </c>
      <c r="D14" s="9">
        <v>53</v>
      </c>
      <c r="E14" s="11" t="s">
        <v>47</v>
      </c>
      <c r="F14" s="79"/>
      <c r="G14" s="79"/>
      <c r="H14" s="79">
        <v>14</v>
      </c>
      <c r="I14" s="79">
        <v>425.62</v>
      </c>
      <c r="J14" s="80"/>
      <c r="K14" s="81"/>
      <c r="L14" s="79">
        <v>3</v>
      </c>
      <c r="M14" s="79"/>
      <c r="N14" s="79">
        <v>43</v>
      </c>
      <c r="O14" s="82">
        <f t="shared" si="0"/>
        <v>485.62</v>
      </c>
      <c r="P14" s="32">
        <f>O14/H1</f>
        <v>147.6048632218845</v>
      </c>
      <c r="Q14" s="42"/>
    </row>
    <row r="15" spans="1:17" ht="15" customHeight="1" x14ac:dyDescent="0.2">
      <c r="A15" s="21" t="s">
        <v>321</v>
      </c>
      <c r="B15" s="10">
        <f t="shared" si="1"/>
        <v>42104</v>
      </c>
      <c r="C15" s="9">
        <v>11</v>
      </c>
      <c r="D15" s="9">
        <v>54</v>
      </c>
      <c r="E15" s="11" t="s">
        <v>48</v>
      </c>
      <c r="F15" s="79"/>
      <c r="G15" s="79"/>
      <c r="H15" s="79">
        <v>38</v>
      </c>
      <c r="I15" s="79"/>
      <c r="J15" s="80">
        <v>18</v>
      </c>
      <c r="K15" s="81"/>
      <c r="L15" s="79"/>
      <c r="M15" s="79"/>
      <c r="N15" s="79"/>
      <c r="O15" s="82">
        <f t="shared" si="0"/>
        <v>56</v>
      </c>
      <c r="P15" s="32">
        <f>O15/H1</f>
        <v>17.021276595744681</v>
      </c>
    </row>
    <row r="16" spans="1:17" ht="15" customHeight="1" x14ac:dyDescent="0.2">
      <c r="A16" s="21" t="s">
        <v>322</v>
      </c>
      <c r="B16" s="10">
        <f t="shared" si="1"/>
        <v>42105</v>
      </c>
      <c r="C16" s="9">
        <v>12</v>
      </c>
      <c r="D16" s="9">
        <v>55</v>
      </c>
      <c r="E16" s="11" t="s">
        <v>48</v>
      </c>
      <c r="F16" s="79"/>
      <c r="G16" s="79"/>
      <c r="H16" s="79">
        <v>70.400000000000006</v>
      </c>
      <c r="I16" s="79">
        <v>12.8</v>
      </c>
      <c r="J16" s="80"/>
      <c r="K16" s="81"/>
      <c r="L16" s="79"/>
      <c r="M16" s="79"/>
      <c r="N16" s="79"/>
      <c r="O16" s="82">
        <f t="shared" si="0"/>
        <v>83.2</v>
      </c>
      <c r="P16" s="32">
        <f>O16/H1</f>
        <v>25.288753799392097</v>
      </c>
    </row>
    <row r="17" spans="1:17" ht="15" customHeight="1" x14ac:dyDescent="0.2">
      <c r="A17" s="21" t="s">
        <v>323</v>
      </c>
      <c r="B17" s="10">
        <f t="shared" si="1"/>
        <v>42106</v>
      </c>
      <c r="C17" s="9">
        <v>13</v>
      </c>
      <c r="D17" s="9">
        <v>56</v>
      </c>
      <c r="E17" s="11" t="s">
        <v>48</v>
      </c>
      <c r="F17" s="79"/>
      <c r="G17" s="79"/>
      <c r="H17" s="79">
        <v>42</v>
      </c>
      <c r="I17" s="79">
        <v>6.3</v>
      </c>
      <c r="J17" s="80"/>
      <c r="K17" s="81"/>
      <c r="L17" s="79"/>
      <c r="M17" s="79"/>
      <c r="N17" s="79"/>
      <c r="O17" s="82">
        <f t="shared" si="0"/>
        <v>48.3</v>
      </c>
      <c r="P17" s="32">
        <f>O17/H1</f>
        <v>14.680851063829786</v>
      </c>
    </row>
    <row r="18" spans="1:17" ht="15" customHeight="1" x14ac:dyDescent="0.2">
      <c r="A18" s="21" t="s">
        <v>317</v>
      </c>
      <c r="B18" s="10">
        <f t="shared" si="1"/>
        <v>42107</v>
      </c>
      <c r="C18" s="9">
        <v>14</v>
      </c>
      <c r="D18" s="9">
        <v>57</v>
      </c>
      <c r="E18" s="11" t="s">
        <v>48</v>
      </c>
      <c r="F18" s="79"/>
      <c r="G18" s="79"/>
      <c r="H18" s="79">
        <v>60.85</v>
      </c>
      <c r="I18" s="79">
        <v>13</v>
      </c>
      <c r="J18" s="80"/>
      <c r="K18" s="81"/>
      <c r="L18" s="79"/>
      <c r="M18" s="79"/>
      <c r="N18" s="79"/>
      <c r="O18" s="82">
        <f t="shared" si="0"/>
        <v>73.849999999999994</v>
      </c>
      <c r="P18" s="32">
        <f>O18/H1</f>
        <v>22.446808510638295</v>
      </c>
    </row>
    <row r="19" spans="1:17" ht="15" customHeight="1" x14ac:dyDescent="0.2">
      <c r="A19" s="21" t="s">
        <v>318</v>
      </c>
      <c r="B19" s="10">
        <f t="shared" si="1"/>
        <v>42108</v>
      </c>
      <c r="C19" s="9">
        <v>15</v>
      </c>
      <c r="D19" s="9">
        <v>58</v>
      </c>
      <c r="E19" s="11" t="s">
        <v>55</v>
      </c>
      <c r="F19" s="79"/>
      <c r="G19" s="79">
        <v>381.16</v>
      </c>
      <c r="H19" s="79">
        <v>9.5</v>
      </c>
      <c r="I19" s="79">
        <v>301.33</v>
      </c>
      <c r="J19" s="80"/>
      <c r="K19" s="81"/>
      <c r="L19" s="79">
        <v>3.75</v>
      </c>
      <c r="M19" s="79"/>
      <c r="N19" s="79"/>
      <c r="O19" s="82">
        <f t="shared" si="0"/>
        <v>695.74</v>
      </c>
      <c r="P19" s="32">
        <f>O19/H1</f>
        <v>211.47112462006078</v>
      </c>
    </row>
    <row r="20" spans="1:17" ht="15" customHeight="1" x14ac:dyDescent="0.2">
      <c r="A20" s="21" t="s">
        <v>319</v>
      </c>
      <c r="B20" s="10">
        <f t="shared" si="1"/>
        <v>42109</v>
      </c>
      <c r="C20" s="9">
        <v>16</v>
      </c>
      <c r="D20" s="9">
        <v>59</v>
      </c>
      <c r="E20" s="11" t="s">
        <v>56</v>
      </c>
      <c r="F20" s="79"/>
      <c r="G20" s="79"/>
      <c r="H20" s="79">
        <v>47.7</v>
      </c>
      <c r="I20" s="79"/>
      <c r="J20" s="80"/>
      <c r="K20" s="81">
        <v>338.37</v>
      </c>
      <c r="L20" s="79"/>
      <c r="M20" s="79">
        <v>21</v>
      </c>
      <c r="N20" s="79"/>
      <c r="O20" s="82">
        <f t="shared" si="0"/>
        <v>407.07</v>
      </c>
      <c r="P20" s="32">
        <f>O20/H1</f>
        <v>123.72948328267476</v>
      </c>
    </row>
    <row r="21" spans="1:17" ht="15" customHeight="1" x14ac:dyDescent="0.2">
      <c r="A21" s="21" t="s">
        <v>320</v>
      </c>
      <c r="B21" s="10">
        <f t="shared" si="1"/>
        <v>42110</v>
      </c>
      <c r="C21" s="9">
        <v>17</v>
      </c>
      <c r="D21" s="9">
        <v>60</v>
      </c>
      <c r="E21" s="11" t="s">
        <v>56</v>
      </c>
      <c r="F21" s="79"/>
      <c r="G21" s="79"/>
      <c r="H21" s="79">
        <v>18</v>
      </c>
      <c r="I21" s="79"/>
      <c r="J21" s="80"/>
      <c r="K21" s="81"/>
      <c r="L21" s="79"/>
      <c r="M21" s="79"/>
      <c r="N21" s="79"/>
      <c r="O21" s="82">
        <f t="shared" si="0"/>
        <v>18</v>
      </c>
      <c r="P21" s="32">
        <f>O21/H1</f>
        <v>5.4711246200607899</v>
      </c>
    </row>
    <row r="22" spans="1:17" ht="15" customHeight="1" x14ac:dyDescent="0.2">
      <c r="A22" s="21" t="s">
        <v>321</v>
      </c>
      <c r="B22" s="10">
        <f t="shared" si="1"/>
        <v>42111</v>
      </c>
      <c r="C22" s="9">
        <v>18</v>
      </c>
      <c r="D22" s="9">
        <v>61</v>
      </c>
      <c r="E22" s="11" t="s">
        <v>56</v>
      </c>
      <c r="F22" s="79"/>
      <c r="G22" s="79"/>
      <c r="H22" s="79">
        <v>57.5</v>
      </c>
      <c r="I22" s="79"/>
      <c r="J22" s="80"/>
      <c r="K22" s="81"/>
      <c r="L22" s="79"/>
      <c r="M22" s="79"/>
      <c r="N22" s="79"/>
      <c r="O22" s="82">
        <f t="shared" si="0"/>
        <v>57.5</v>
      </c>
      <c r="P22" s="32">
        <f>O22/H1</f>
        <v>17.477203647416413</v>
      </c>
    </row>
    <row r="23" spans="1:17" ht="15" customHeight="1" x14ac:dyDescent="0.2">
      <c r="A23" s="21" t="s">
        <v>322</v>
      </c>
      <c r="B23" s="10">
        <f t="shared" si="1"/>
        <v>42112</v>
      </c>
      <c r="C23" s="9">
        <v>19</v>
      </c>
      <c r="D23" s="9">
        <v>62</v>
      </c>
      <c r="E23" s="11" t="s">
        <v>57</v>
      </c>
      <c r="F23" s="79"/>
      <c r="G23" s="79"/>
      <c r="H23" s="79">
        <v>42</v>
      </c>
      <c r="I23" s="79"/>
      <c r="J23" s="80"/>
      <c r="K23" s="81"/>
      <c r="L23" s="79"/>
      <c r="M23" s="79"/>
      <c r="N23" s="79">
        <v>2.5</v>
      </c>
      <c r="O23" s="82">
        <f t="shared" si="0"/>
        <v>44.5</v>
      </c>
      <c r="P23" s="32">
        <f>O23/H1</f>
        <v>13.525835866261398</v>
      </c>
    </row>
    <row r="24" spans="1:17" ht="15" customHeight="1" x14ac:dyDescent="0.2">
      <c r="A24" s="21" t="s">
        <v>323</v>
      </c>
      <c r="B24" s="10">
        <f t="shared" si="1"/>
        <v>42113</v>
      </c>
      <c r="C24" s="9">
        <v>20</v>
      </c>
      <c r="D24" s="9">
        <v>63</v>
      </c>
      <c r="E24" s="11" t="s">
        <v>49</v>
      </c>
      <c r="F24" s="79"/>
      <c r="G24" s="79">
        <v>240</v>
      </c>
      <c r="H24" s="79">
        <v>90</v>
      </c>
      <c r="I24" s="79">
        <v>354.64</v>
      </c>
      <c r="J24" s="80"/>
      <c r="K24" s="81"/>
      <c r="L24" s="79">
        <v>2.5</v>
      </c>
      <c r="M24" s="79"/>
      <c r="N24" s="79"/>
      <c r="O24" s="82">
        <f t="shared" si="0"/>
        <v>687.14</v>
      </c>
      <c r="P24" s="32">
        <f>O24/H1</f>
        <v>208.85714285714286</v>
      </c>
    </row>
    <row r="25" spans="1:17" ht="15" customHeight="1" x14ac:dyDescent="0.2">
      <c r="A25" s="21" t="s">
        <v>317</v>
      </c>
      <c r="B25" s="10">
        <f t="shared" si="1"/>
        <v>42114</v>
      </c>
      <c r="C25" s="9">
        <v>21</v>
      </c>
      <c r="D25" s="9">
        <v>64</v>
      </c>
      <c r="E25" s="11" t="s">
        <v>50</v>
      </c>
      <c r="F25" s="79"/>
      <c r="G25" s="79"/>
      <c r="H25" s="79">
        <v>76</v>
      </c>
      <c r="I25" s="79">
        <v>16</v>
      </c>
      <c r="J25" s="80"/>
      <c r="K25" s="81"/>
      <c r="L25" s="79"/>
      <c r="M25" s="79"/>
      <c r="N25" s="79"/>
      <c r="O25" s="82">
        <f t="shared" si="0"/>
        <v>92</v>
      </c>
      <c r="P25" s="32">
        <f>O25/H1</f>
        <v>27.96352583586626</v>
      </c>
    </row>
    <row r="26" spans="1:17" ht="15" customHeight="1" x14ac:dyDescent="0.2">
      <c r="A26" s="21" t="s">
        <v>318</v>
      </c>
      <c r="B26" s="10">
        <f t="shared" si="1"/>
        <v>42115</v>
      </c>
      <c r="C26" s="9">
        <v>22</v>
      </c>
      <c r="D26" s="9">
        <v>65</v>
      </c>
      <c r="E26" s="11" t="s">
        <v>50</v>
      </c>
      <c r="F26" s="79"/>
      <c r="G26" s="79"/>
      <c r="H26" s="79">
        <v>59</v>
      </c>
      <c r="I26" s="79"/>
      <c r="J26" s="80">
        <v>16</v>
      </c>
      <c r="K26" s="81"/>
      <c r="L26" s="79">
        <v>8.9</v>
      </c>
      <c r="M26" s="79"/>
      <c r="N26" s="79"/>
      <c r="O26" s="82">
        <f t="shared" si="0"/>
        <v>83.9</v>
      </c>
      <c r="P26" s="32">
        <f>O26/H1</f>
        <v>25.501519756838906</v>
      </c>
    </row>
    <row r="27" spans="1:17" ht="15" customHeight="1" x14ac:dyDescent="0.2">
      <c r="A27" s="21" t="s">
        <v>319</v>
      </c>
      <c r="B27" s="10">
        <f t="shared" si="1"/>
        <v>42116</v>
      </c>
      <c r="C27" s="9">
        <v>23</v>
      </c>
      <c r="D27" s="9">
        <v>66</v>
      </c>
      <c r="E27" s="11" t="s">
        <v>58</v>
      </c>
      <c r="F27" s="79"/>
      <c r="G27" s="79"/>
      <c r="H27" s="79">
        <v>28.5</v>
      </c>
      <c r="I27" s="79">
        <v>368</v>
      </c>
      <c r="J27" s="80"/>
      <c r="K27" s="81"/>
      <c r="L27" s="79"/>
      <c r="M27" s="79"/>
      <c r="N27" s="79">
        <v>19.989999999999998</v>
      </c>
      <c r="O27" s="82">
        <f t="shared" si="0"/>
        <v>416.49</v>
      </c>
      <c r="P27" s="32">
        <f>O27/H1</f>
        <v>126.59270516717325</v>
      </c>
      <c r="Q27" s="42"/>
    </row>
    <row r="28" spans="1:17" ht="15" customHeight="1" x14ac:dyDescent="0.2">
      <c r="A28" s="21" t="s">
        <v>320</v>
      </c>
      <c r="B28" s="10">
        <f t="shared" si="1"/>
        <v>42117</v>
      </c>
      <c r="C28" s="9">
        <v>24</v>
      </c>
      <c r="D28" s="9">
        <v>67</v>
      </c>
      <c r="E28" s="11" t="s">
        <v>59</v>
      </c>
      <c r="F28" s="79"/>
      <c r="G28" s="79"/>
      <c r="H28" s="79">
        <v>84.5</v>
      </c>
      <c r="I28" s="79"/>
      <c r="J28" s="80"/>
      <c r="K28" s="81"/>
      <c r="L28" s="79"/>
      <c r="M28" s="79"/>
      <c r="N28" s="79">
        <v>16</v>
      </c>
      <c r="O28" s="82">
        <f t="shared" si="0"/>
        <v>100.5</v>
      </c>
      <c r="P28" s="32">
        <f>O28/H1</f>
        <v>30.54711246200608</v>
      </c>
    </row>
    <row r="29" spans="1:17" ht="15" customHeight="1" x14ac:dyDescent="0.2">
      <c r="A29" s="21" t="s">
        <v>321</v>
      </c>
      <c r="B29" s="10">
        <f t="shared" si="1"/>
        <v>42118</v>
      </c>
      <c r="C29" s="9">
        <v>25</v>
      </c>
      <c r="D29" s="9">
        <v>68</v>
      </c>
      <c r="E29" s="11" t="s">
        <v>59</v>
      </c>
      <c r="F29" s="79"/>
      <c r="G29" s="79"/>
      <c r="H29" s="79">
        <v>82</v>
      </c>
      <c r="I29" s="79"/>
      <c r="J29" s="80"/>
      <c r="K29" s="81"/>
      <c r="L29" s="79">
        <v>15</v>
      </c>
      <c r="M29" s="79"/>
      <c r="N29" s="79"/>
      <c r="O29" s="82">
        <f t="shared" si="0"/>
        <v>97</v>
      </c>
      <c r="P29" s="32">
        <f>O29/H1</f>
        <v>29.483282674772035</v>
      </c>
    </row>
    <row r="30" spans="1:17" ht="15" customHeight="1" x14ac:dyDescent="0.2">
      <c r="A30" s="21" t="s">
        <v>322</v>
      </c>
      <c r="B30" s="10">
        <f t="shared" si="1"/>
        <v>42119</v>
      </c>
      <c r="C30" s="9">
        <v>26</v>
      </c>
      <c r="D30" s="9">
        <v>69</v>
      </c>
      <c r="E30" s="11" t="s">
        <v>59</v>
      </c>
      <c r="F30" s="79"/>
      <c r="G30" s="79"/>
      <c r="H30" s="79">
        <v>58</v>
      </c>
      <c r="I30" s="79"/>
      <c r="J30" s="80"/>
      <c r="K30" s="81"/>
      <c r="L30" s="79"/>
      <c r="M30" s="79"/>
      <c r="N30" s="79"/>
      <c r="O30" s="82">
        <f t="shared" si="0"/>
        <v>58</v>
      </c>
      <c r="P30" s="32">
        <f>O30/H1</f>
        <v>17.62917933130699</v>
      </c>
    </row>
    <row r="31" spans="1:17" ht="15" customHeight="1" x14ac:dyDescent="0.2">
      <c r="A31" s="21" t="s">
        <v>323</v>
      </c>
      <c r="B31" s="10">
        <f t="shared" si="1"/>
        <v>42120</v>
      </c>
      <c r="C31" s="9">
        <v>27</v>
      </c>
      <c r="D31" s="9">
        <v>70</v>
      </c>
      <c r="E31" s="11" t="s">
        <v>60</v>
      </c>
      <c r="F31" s="79"/>
      <c r="G31" s="79"/>
      <c r="H31" s="79">
        <v>35.5</v>
      </c>
      <c r="I31" s="79">
        <v>362.96</v>
      </c>
      <c r="J31" s="80"/>
      <c r="K31" s="81"/>
      <c r="L31" s="79">
        <v>2</v>
      </c>
      <c r="M31" s="79"/>
      <c r="N31" s="79"/>
      <c r="O31" s="82">
        <f t="shared" si="0"/>
        <v>400.46</v>
      </c>
      <c r="P31" s="32">
        <f>O31/H1</f>
        <v>121.72036474164133</v>
      </c>
    </row>
    <row r="32" spans="1:17" ht="15" customHeight="1" x14ac:dyDescent="0.2">
      <c r="A32" s="21" t="s">
        <v>317</v>
      </c>
      <c r="B32" s="10">
        <f t="shared" si="1"/>
        <v>42121</v>
      </c>
      <c r="C32" s="9">
        <v>28</v>
      </c>
      <c r="D32" s="9">
        <v>71</v>
      </c>
      <c r="E32" s="45" t="s">
        <v>61</v>
      </c>
      <c r="F32" s="83"/>
      <c r="G32" s="83"/>
      <c r="H32" s="83">
        <v>1</v>
      </c>
      <c r="I32" s="83"/>
      <c r="J32" s="84"/>
      <c r="K32" s="85"/>
      <c r="L32" s="83">
        <v>2</v>
      </c>
      <c r="M32" s="86"/>
      <c r="N32" s="86"/>
      <c r="O32" s="82">
        <f t="shared" si="0"/>
        <v>3</v>
      </c>
      <c r="P32" s="32">
        <f>O32/H1</f>
        <v>0.91185410334346506</v>
      </c>
    </row>
    <row r="33" spans="1:17" ht="15" customHeight="1" x14ac:dyDescent="0.2">
      <c r="A33" s="21" t="s">
        <v>318</v>
      </c>
      <c r="B33" s="10">
        <f t="shared" si="1"/>
        <v>42122</v>
      </c>
      <c r="C33" s="9">
        <v>29</v>
      </c>
      <c r="D33" s="9">
        <v>72</v>
      </c>
      <c r="E33" s="11" t="s">
        <v>61</v>
      </c>
      <c r="F33" s="79"/>
      <c r="G33" s="79"/>
      <c r="H33" s="79">
        <v>106</v>
      </c>
      <c r="I33" s="79">
        <v>410</v>
      </c>
      <c r="J33" s="80"/>
      <c r="K33" s="81"/>
      <c r="L33" s="79">
        <v>25</v>
      </c>
      <c r="M33" s="79"/>
      <c r="N33" s="79"/>
      <c r="O33" s="82">
        <f t="shared" si="0"/>
        <v>541</v>
      </c>
      <c r="P33" s="32">
        <f>O33/H1</f>
        <v>164.43768996960486</v>
      </c>
    </row>
    <row r="34" spans="1:17" ht="15" customHeight="1" x14ac:dyDescent="0.2">
      <c r="A34" s="21" t="s">
        <v>319</v>
      </c>
      <c r="B34" s="10">
        <f t="shared" si="1"/>
        <v>42123</v>
      </c>
      <c r="C34" s="9">
        <v>30</v>
      </c>
      <c r="D34" s="9">
        <v>73</v>
      </c>
      <c r="E34" s="11" t="s">
        <v>51</v>
      </c>
      <c r="F34" s="79"/>
      <c r="G34" s="79"/>
      <c r="H34" s="79">
        <v>34</v>
      </c>
      <c r="I34" s="79"/>
      <c r="J34" s="80"/>
      <c r="K34" s="81"/>
      <c r="L34" s="79"/>
      <c r="M34" s="79"/>
      <c r="N34" s="79"/>
      <c r="O34" s="82">
        <f t="shared" ref="O34:O37" si="2">SUM(F34:N34)</f>
        <v>34</v>
      </c>
      <c r="P34" s="32">
        <f>O34/H1</f>
        <v>10.334346504559271</v>
      </c>
    </row>
    <row r="35" spans="1:17" ht="15" customHeight="1" x14ac:dyDescent="0.2">
      <c r="A35" s="21" t="s">
        <v>320</v>
      </c>
      <c r="B35" s="10">
        <f t="shared" si="1"/>
        <v>42124</v>
      </c>
      <c r="C35" s="9">
        <v>31</v>
      </c>
      <c r="D35" s="9">
        <v>74</v>
      </c>
      <c r="E35" s="11" t="s">
        <v>51</v>
      </c>
      <c r="F35" s="79"/>
      <c r="G35" s="79"/>
      <c r="H35" s="79">
        <v>3</v>
      </c>
      <c r="I35" s="79"/>
      <c r="J35" s="80"/>
      <c r="K35" s="81"/>
      <c r="L35" s="79"/>
      <c r="M35" s="79"/>
      <c r="N35" s="79"/>
      <c r="O35" s="82">
        <f t="shared" si="2"/>
        <v>3</v>
      </c>
      <c r="P35" s="32">
        <f>O35/H1</f>
        <v>0.91185410334346506</v>
      </c>
    </row>
    <row r="36" spans="1:17" ht="15" customHeight="1" x14ac:dyDescent="0.2">
      <c r="A36" s="21" t="s">
        <v>321</v>
      </c>
      <c r="B36" s="10">
        <f t="shared" si="1"/>
        <v>42125</v>
      </c>
      <c r="C36" s="9">
        <v>32</v>
      </c>
      <c r="D36" s="9">
        <v>75</v>
      </c>
      <c r="E36" s="11" t="s">
        <v>51</v>
      </c>
      <c r="F36" s="79"/>
      <c r="G36" s="79"/>
      <c r="H36" s="79">
        <v>14</v>
      </c>
      <c r="I36" s="79"/>
      <c r="J36" s="80"/>
      <c r="K36" s="81"/>
      <c r="L36" s="79"/>
      <c r="M36" s="79"/>
      <c r="N36" s="79"/>
      <c r="O36" s="82">
        <f t="shared" si="2"/>
        <v>14</v>
      </c>
      <c r="P36" s="32">
        <f>O36/H1</f>
        <v>4.2553191489361701</v>
      </c>
    </row>
    <row r="37" spans="1:17" ht="15" customHeight="1" x14ac:dyDescent="0.2">
      <c r="A37" s="21" t="s">
        <v>322</v>
      </c>
      <c r="B37" s="10">
        <f t="shared" si="1"/>
        <v>42126</v>
      </c>
      <c r="C37" s="9">
        <v>33</v>
      </c>
      <c r="D37" s="9">
        <v>76</v>
      </c>
      <c r="E37" s="11" t="s">
        <v>51</v>
      </c>
      <c r="F37" s="79"/>
      <c r="G37" s="79"/>
      <c r="H37" s="79">
        <v>10</v>
      </c>
      <c r="I37" s="79"/>
      <c r="J37" s="80"/>
      <c r="K37" s="81"/>
      <c r="L37" s="79"/>
      <c r="M37" s="79"/>
      <c r="N37" s="79"/>
      <c r="O37" s="82">
        <f t="shared" si="2"/>
        <v>10</v>
      </c>
      <c r="P37" s="32">
        <f>O37/H1</f>
        <v>3.0395136778115499</v>
      </c>
    </row>
    <row r="38" spans="1:17" ht="15" customHeight="1" x14ac:dyDescent="0.2">
      <c r="A38" s="21" t="s">
        <v>323</v>
      </c>
      <c r="B38" s="10">
        <f t="shared" si="1"/>
        <v>42127</v>
      </c>
      <c r="C38" s="9">
        <v>34</v>
      </c>
      <c r="D38" s="9">
        <v>77</v>
      </c>
      <c r="E38" s="11" t="s">
        <v>53</v>
      </c>
      <c r="F38" s="79"/>
      <c r="G38" s="79"/>
      <c r="H38" s="79">
        <v>56</v>
      </c>
      <c r="I38" s="79"/>
      <c r="J38" s="80"/>
      <c r="K38" s="81"/>
      <c r="L38" s="79"/>
      <c r="M38" s="79"/>
      <c r="N38" s="79"/>
      <c r="O38" s="82">
        <f t="shared" si="0"/>
        <v>56</v>
      </c>
      <c r="P38" s="32">
        <f>O38/H1</f>
        <v>17.021276595744681</v>
      </c>
    </row>
    <row r="39" spans="1:17" ht="15" customHeight="1" x14ac:dyDescent="0.2">
      <c r="A39" s="21" t="s">
        <v>317</v>
      </c>
      <c r="B39" s="10">
        <f t="shared" si="1"/>
        <v>42128</v>
      </c>
      <c r="C39" s="9">
        <v>35</v>
      </c>
      <c r="D39" s="9">
        <v>78</v>
      </c>
      <c r="E39" s="11" t="s">
        <v>53</v>
      </c>
      <c r="F39" s="79"/>
      <c r="G39" s="79"/>
      <c r="H39" s="79">
        <v>53</v>
      </c>
      <c r="I39" s="79"/>
      <c r="J39" s="80"/>
      <c r="K39" s="81"/>
      <c r="L39" s="79"/>
      <c r="M39" s="79"/>
      <c r="N39" s="79"/>
      <c r="O39" s="82">
        <f t="shared" si="0"/>
        <v>53</v>
      </c>
      <c r="P39" s="32">
        <f>O39/H1</f>
        <v>16.109422492401215</v>
      </c>
    </row>
    <row r="40" spans="1:17" ht="15" customHeight="1" x14ac:dyDescent="0.2">
      <c r="A40" s="21" t="s">
        <v>318</v>
      </c>
      <c r="B40" s="10">
        <f t="shared" si="1"/>
        <v>42129</v>
      </c>
      <c r="C40" s="9">
        <v>36</v>
      </c>
      <c r="D40" s="9">
        <v>79</v>
      </c>
      <c r="E40" s="11" t="s">
        <v>53</v>
      </c>
      <c r="F40" s="79"/>
      <c r="G40" s="79"/>
      <c r="H40" s="79">
        <v>36.5</v>
      </c>
      <c r="I40" s="79"/>
      <c r="J40" s="80"/>
      <c r="K40" s="81"/>
      <c r="L40" s="79"/>
      <c r="M40" s="79"/>
      <c r="N40" s="79">
        <v>28</v>
      </c>
      <c r="O40" s="82">
        <f t="shared" si="0"/>
        <v>64.5</v>
      </c>
      <c r="P40" s="32">
        <f>O40/H1</f>
        <v>19.6048632218845</v>
      </c>
    </row>
    <row r="41" spans="1:17" ht="15" customHeight="1" x14ac:dyDescent="0.2">
      <c r="A41" s="21" t="s">
        <v>319</v>
      </c>
      <c r="B41" s="10">
        <f t="shared" si="1"/>
        <v>42130</v>
      </c>
      <c r="C41" s="9">
        <v>37</v>
      </c>
      <c r="D41" s="9">
        <v>80</v>
      </c>
      <c r="E41" s="11" t="s">
        <v>53</v>
      </c>
      <c r="F41" s="79"/>
      <c r="G41" s="79"/>
      <c r="H41" s="79">
        <v>64</v>
      </c>
      <c r="I41" s="79">
        <v>10</v>
      </c>
      <c r="J41" s="80"/>
      <c r="K41" s="81"/>
      <c r="L41" s="79"/>
      <c r="M41" s="79"/>
      <c r="N41" s="79">
        <v>19.989999999999998</v>
      </c>
      <c r="O41" s="82">
        <f t="shared" ref="O41:O47" si="3">SUM(F41:N41)</f>
        <v>93.99</v>
      </c>
      <c r="P41" s="32">
        <f>O41/H1</f>
        <v>28.568389057750757</v>
      </c>
      <c r="Q41" s="42"/>
    </row>
    <row r="42" spans="1:17" ht="15" customHeight="1" x14ac:dyDescent="0.2">
      <c r="A42" s="21" t="s">
        <v>320</v>
      </c>
      <c r="B42" s="10">
        <f t="shared" si="1"/>
        <v>42131</v>
      </c>
      <c r="C42" s="9">
        <v>38</v>
      </c>
      <c r="D42" s="9">
        <v>81</v>
      </c>
      <c r="E42" s="11" t="s">
        <v>66</v>
      </c>
      <c r="F42" s="79"/>
      <c r="G42" s="79"/>
      <c r="H42" s="79">
        <v>48</v>
      </c>
      <c r="I42" s="79">
        <v>571.65</v>
      </c>
      <c r="J42" s="80"/>
      <c r="K42" s="81"/>
      <c r="L42" s="79"/>
      <c r="M42" s="79"/>
      <c r="N42" s="79"/>
      <c r="O42" s="82">
        <f t="shared" si="3"/>
        <v>619.65</v>
      </c>
      <c r="P42" s="32">
        <f>O42/H1</f>
        <v>188.34346504559269</v>
      </c>
    </row>
    <row r="43" spans="1:17" ht="15" customHeight="1" x14ac:dyDescent="0.2">
      <c r="A43" s="21" t="s">
        <v>321</v>
      </c>
      <c r="B43" s="10">
        <f t="shared" si="1"/>
        <v>42132</v>
      </c>
      <c r="C43" s="9">
        <v>39</v>
      </c>
      <c r="D43" s="9">
        <v>82</v>
      </c>
      <c r="E43" s="11" t="s">
        <v>62</v>
      </c>
      <c r="F43" s="79"/>
      <c r="G43" s="79"/>
      <c r="H43" s="79">
        <v>55.5</v>
      </c>
      <c r="I43" s="79">
        <v>17</v>
      </c>
      <c r="J43" s="80"/>
      <c r="K43" s="81"/>
      <c r="L43" s="79">
        <v>3.25</v>
      </c>
      <c r="M43" s="79"/>
      <c r="N43" s="79"/>
      <c r="O43" s="82">
        <f t="shared" si="3"/>
        <v>75.75</v>
      </c>
      <c r="P43" s="32">
        <f>O43/H1</f>
        <v>23.024316109422493</v>
      </c>
    </row>
    <row r="44" spans="1:17" ht="15" customHeight="1" x14ac:dyDescent="0.2">
      <c r="A44" s="21" t="s">
        <v>322</v>
      </c>
      <c r="B44" s="10">
        <f>B43+1</f>
        <v>42133</v>
      </c>
      <c r="C44" s="9">
        <v>40</v>
      </c>
      <c r="D44" s="9">
        <v>83</v>
      </c>
      <c r="E44" s="11" t="s">
        <v>62</v>
      </c>
      <c r="F44" s="79"/>
      <c r="G44" s="79"/>
      <c r="H44" s="79">
        <v>58</v>
      </c>
      <c r="I44" s="79">
        <v>10</v>
      </c>
      <c r="J44" s="80"/>
      <c r="K44" s="81"/>
      <c r="L44" s="79"/>
      <c r="M44" s="79"/>
      <c r="N44" s="79"/>
      <c r="O44" s="82">
        <f t="shared" ref="O44" si="4">SUM(F44:N44)</f>
        <v>68</v>
      </c>
      <c r="P44" s="32">
        <f>O44/H1</f>
        <v>20.668693009118542</v>
      </c>
    </row>
    <row r="45" spans="1:17" ht="15" customHeight="1" x14ac:dyDescent="0.2">
      <c r="A45" s="21" t="s">
        <v>323</v>
      </c>
      <c r="B45" s="10">
        <f>B44+1</f>
        <v>42134</v>
      </c>
      <c r="C45" s="9">
        <v>41</v>
      </c>
      <c r="D45" s="9">
        <v>84</v>
      </c>
      <c r="E45" s="11" t="s">
        <v>62</v>
      </c>
      <c r="F45" s="79"/>
      <c r="G45" s="79"/>
      <c r="H45" s="79">
        <v>25.5</v>
      </c>
      <c r="I45" s="79">
        <v>20</v>
      </c>
      <c r="J45" s="80"/>
      <c r="K45" s="81"/>
      <c r="L45" s="79"/>
      <c r="M45" s="79"/>
      <c r="N45" s="79"/>
      <c r="O45" s="82">
        <f t="shared" ref="O45" si="5">SUM(F45:N45)</f>
        <v>45.5</v>
      </c>
      <c r="P45" s="32">
        <f>O45/H1</f>
        <v>13.829787234042554</v>
      </c>
    </row>
    <row r="46" spans="1:17" ht="15" customHeight="1" x14ac:dyDescent="0.2">
      <c r="A46" s="21" t="s">
        <v>317</v>
      </c>
      <c r="B46" s="10">
        <f t="shared" ref="B46:B47" si="6">B45+1</f>
        <v>42135</v>
      </c>
      <c r="C46" s="9">
        <v>42</v>
      </c>
      <c r="D46" s="9">
        <v>85</v>
      </c>
      <c r="E46" s="11" t="s">
        <v>65</v>
      </c>
      <c r="F46" s="79"/>
      <c r="G46" s="79"/>
      <c r="H46" s="79">
        <v>47</v>
      </c>
      <c r="I46" s="79">
        <v>420</v>
      </c>
      <c r="J46" s="80"/>
      <c r="K46" s="81"/>
      <c r="L46" s="79"/>
      <c r="M46" s="79"/>
      <c r="N46" s="79"/>
      <c r="O46" s="82">
        <f t="shared" ref="O46" si="7">SUM(F46:N46)</f>
        <v>467</v>
      </c>
      <c r="P46" s="32">
        <f>O46/H1</f>
        <v>141.94528875379939</v>
      </c>
    </row>
    <row r="47" spans="1:17" ht="15" customHeight="1" x14ac:dyDescent="0.2">
      <c r="A47" s="21" t="s">
        <v>318</v>
      </c>
      <c r="B47" s="10">
        <f t="shared" si="6"/>
        <v>42136</v>
      </c>
      <c r="C47" s="9">
        <v>43</v>
      </c>
      <c r="D47" s="9">
        <v>86</v>
      </c>
      <c r="E47" s="11" t="s">
        <v>324</v>
      </c>
      <c r="F47" s="79"/>
      <c r="G47" s="79">
        <v>50</v>
      </c>
      <c r="H47" s="79">
        <v>13</v>
      </c>
      <c r="I47" s="79">
        <v>30</v>
      </c>
      <c r="J47" s="80"/>
      <c r="K47" s="81"/>
      <c r="L47" s="79"/>
      <c r="M47" s="79"/>
      <c r="N47" s="79"/>
      <c r="O47" s="82">
        <f t="shared" si="3"/>
        <v>93</v>
      </c>
      <c r="P47" s="32">
        <f>O47/H1</f>
        <v>28.267477203647417</v>
      </c>
    </row>
    <row r="48" spans="1:17" ht="15" customHeight="1" x14ac:dyDescent="0.2">
      <c r="B48" s="10"/>
      <c r="E48" s="21" t="s">
        <v>26</v>
      </c>
      <c r="F48" s="87">
        <f t="shared" ref="F48:O48" si="8">SUM(F5:F47)</f>
        <v>0</v>
      </c>
      <c r="G48" s="87">
        <f t="shared" si="8"/>
        <v>1271.5</v>
      </c>
      <c r="H48" s="87">
        <f t="shared" si="8"/>
        <v>1920.75</v>
      </c>
      <c r="I48" s="87">
        <f t="shared" si="8"/>
        <v>4008.7</v>
      </c>
      <c r="J48" s="88">
        <f t="shared" si="8"/>
        <v>330</v>
      </c>
      <c r="K48" s="89">
        <f t="shared" si="8"/>
        <v>338.37</v>
      </c>
      <c r="L48" s="87">
        <f t="shared" si="8"/>
        <v>80.400000000000006</v>
      </c>
      <c r="M48" s="87">
        <f t="shared" si="8"/>
        <v>21</v>
      </c>
      <c r="N48" s="87">
        <f t="shared" si="8"/>
        <v>219.45000000000002</v>
      </c>
      <c r="O48" s="87">
        <f t="shared" si="8"/>
        <v>8190.1699999999992</v>
      </c>
      <c r="P48" s="20"/>
    </row>
    <row r="49" spans="2:16" ht="15" customHeight="1" x14ac:dyDescent="0.2">
      <c r="B49" s="4"/>
      <c r="C49" s="4"/>
      <c r="D49" s="4"/>
      <c r="E49" s="25" t="s">
        <v>25</v>
      </c>
      <c r="F49" s="30">
        <f>F48/H1</f>
        <v>0</v>
      </c>
      <c r="G49" s="30">
        <f>G48/H1</f>
        <v>386.47416413373861</v>
      </c>
      <c r="H49" s="30">
        <f>H48/H1</f>
        <v>583.81458966565344</v>
      </c>
      <c r="I49" s="30">
        <f>I48/H1</f>
        <v>1218.449848024316</v>
      </c>
      <c r="J49" s="37">
        <f>J48/H1</f>
        <v>100.30395136778115</v>
      </c>
      <c r="K49" s="38">
        <f>K48/H1</f>
        <v>102.84802431610942</v>
      </c>
      <c r="L49" s="30">
        <f>L48/H1</f>
        <v>24.437689969604865</v>
      </c>
      <c r="M49" s="30">
        <f>M48/H1</f>
        <v>6.3829787234042552</v>
      </c>
      <c r="N49" s="30">
        <f>N48/H1</f>
        <v>66.702127659574472</v>
      </c>
      <c r="O49" s="3"/>
      <c r="P49" s="20"/>
    </row>
    <row r="50" spans="2:16" ht="15" customHeight="1" x14ac:dyDescent="0.2">
      <c r="E50" s="28" t="s">
        <v>27</v>
      </c>
      <c r="F50" s="31">
        <f>F49/C47</f>
        <v>0</v>
      </c>
      <c r="G50" s="31">
        <f>G49/C47</f>
        <v>8.9877712589241536</v>
      </c>
      <c r="H50" s="31">
        <f>H49/C47</f>
        <v>13.577083480596592</v>
      </c>
      <c r="I50" s="31">
        <f>I49/C47</f>
        <v>28.336042977309674</v>
      </c>
      <c r="J50" s="322">
        <f>(J49+K49)/C47</f>
        <v>4.7244645507881522</v>
      </c>
      <c r="K50" s="323"/>
      <c r="L50" s="31">
        <f>L49/C47</f>
        <v>0.56831837138615959</v>
      </c>
      <c r="M50" s="31">
        <f>M49/C47</f>
        <v>0.14844136566056407</v>
      </c>
      <c r="N50" s="31">
        <f>N49/C47</f>
        <v>1.5512122711528946</v>
      </c>
      <c r="O50" s="3"/>
      <c r="P50" s="23"/>
    </row>
    <row r="51" spans="2:16" ht="15" customHeight="1" x14ac:dyDescent="0.2">
      <c r="E51" s="24" t="s">
        <v>38</v>
      </c>
      <c r="F51" s="41">
        <f>SUM(F49:N49)</f>
        <v>2489.4133738601827</v>
      </c>
      <c r="J51" s="319">
        <f>J49+K49</f>
        <v>203.15197568389056</v>
      </c>
      <c r="K51" s="320"/>
    </row>
    <row r="52" spans="2:16" ht="15" customHeight="1" x14ac:dyDescent="0.2">
      <c r="E52" s="24" t="s">
        <v>39</v>
      </c>
      <c r="F52" s="44">
        <f>SUM(F50:N50)</f>
        <v>57.893334275818191</v>
      </c>
      <c r="G52" s="29"/>
    </row>
    <row r="53" spans="2:16" ht="15" customHeight="1" x14ac:dyDescent="0.2"/>
    <row r="54" spans="2:16" ht="15" customHeight="1" x14ac:dyDescent="0.2"/>
    <row r="55" spans="2:16" ht="15" customHeight="1" x14ac:dyDescent="0.2"/>
    <row r="56" spans="2:16" ht="15" customHeight="1" x14ac:dyDescent="0.2"/>
    <row r="57" spans="2:16" ht="15" customHeight="1" x14ac:dyDescent="0.2"/>
    <row r="58" spans="2:16" ht="15" customHeight="1" x14ac:dyDescent="0.2"/>
    <row r="59" spans="2:16" ht="15" customHeight="1" x14ac:dyDescent="0.2"/>
    <row r="60" spans="2:16" ht="15" customHeight="1" x14ac:dyDescent="0.2"/>
    <row r="61" spans="2:16" ht="15" customHeight="1" x14ac:dyDescent="0.2"/>
    <row r="62" spans="2:16" ht="15" customHeight="1" x14ac:dyDescent="0.2"/>
    <row r="63" spans="2:16" ht="15" customHeight="1" x14ac:dyDescent="0.2"/>
    <row r="64" spans="2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</sheetData>
  <sheetProtection insertColumns="0" insertRows="0" deleteColumns="0" deleteRows="0"/>
  <mergeCells count="11">
    <mergeCell ref="O3:O4"/>
    <mergeCell ref="P3:P4"/>
    <mergeCell ref="Q3:Q4"/>
    <mergeCell ref="B1:C1"/>
    <mergeCell ref="A3:B4"/>
    <mergeCell ref="J51:K51"/>
    <mergeCell ref="C3:C4"/>
    <mergeCell ref="E3:E4"/>
    <mergeCell ref="J50:K50"/>
    <mergeCell ref="J3:K3"/>
    <mergeCell ref="D3:D4"/>
  </mergeCells>
  <phoneticPr fontId="11" type="noConversion"/>
  <pageMargins left="0.7" right="0.7" top="0.75" bottom="0.75" header="0.3" footer="0.3"/>
  <pageSetup paperSize="9" orientation="portrait" horizontalDpi="4294967292" verticalDpi="4294967292"/>
  <ignoredErrors>
    <ignoredError sqref="P19 P29" formula="1"/>
    <ignoredError sqref="F48:N48 O35:P37 O5:O34 O47:P47 O38:O41 O42:P43 O44:O45" emptyCellReference="1"/>
    <ignoredError sqref="P34 P41" formula="1" emptyCellReference="1"/>
    <ignoredError sqref="B6:B45 B46:B47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1"/>
  <sheetViews>
    <sheetView zoomScale="150" zoomScaleNormal="150" zoomScalePageLayoutView="150" workbookViewId="0">
      <selection activeCell="G9" sqref="G9"/>
    </sheetView>
  </sheetViews>
  <sheetFormatPr baseColWidth="10" defaultColWidth="8.83203125" defaultRowHeight="11" x14ac:dyDescent="0.2"/>
  <cols>
    <col min="1" max="1" width="3.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41.33203125" style="2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480</v>
      </c>
      <c r="F1" s="13" t="s">
        <v>9</v>
      </c>
      <c r="G1" s="13" t="s">
        <v>10</v>
      </c>
      <c r="H1" s="90">
        <v>1</v>
      </c>
      <c r="I1" s="14" t="s">
        <v>108</v>
      </c>
      <c r="J1" s="5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0" t="s">
        <v>2</v>
      </c>
      <c r="B3" s="330"/>
      <c r="C3" s="327" t="s">
        <v>6</v>
      </c>
      <c r="D3" s="329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33"/>
      <c r="M3" s="166"/>
      <c r="N3" s="166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0"/>
      <c r="B4" s="330"/>
      <c r="C4" s="327"/>
      <c r="D4" s="329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318</v>
      </c>
      <c r="B5" s="8">
        <v>42136</v>
      </c>
      <c r="C5" s="9"/>
      <c r="D5" s="9">
        <v>86</v>
      </c>
      <c r="E5" s="11" t="s">
        <v>74</v>
      </c>
      <c r="F5" s="114"/>
      <c r="G5" s="114"/>
      <c r="H5" s="114">
        <v>26.8</v>
      </c>
      <c r="I5" s="114"/>
      <c r="J5" s="115"/>
      <c r="K5" s="116"/>
      <c r="L5" s="114"/>
      <c r="M5" s="114"/>
      <c r="N5" s="114">
        <v>2</v>
      </c>
      <c r="O5" s="117">
        <f t="shared" ref="O5:O15" si="0">SUM(F5:N5)</f>
        <v>28.8</v>
      </c>
      <c r="P5" s="32">
        <f>O5/H1</f>
        <v>28.8</v>
      </c>
    </row>
    <row r="6" spans="1:17" ht="15" customHeight="1" x14ac:dyDescent="0.2">
      <c r="A6" s="21" t="s">
        <v>319</v>
      </c>
      <c r="B6" s="10">
        <f>B5+1</f>
        <v>42137</v>
      </c>
      <c r="C6" s="9">
        <v>1</v>
      </c>
      <c r="D6" s="9">
        <v>87</v>
      </c>
      <c r="E6" s="11" t="s">
        <v>64</v>
      </c>
      <c r="F6" s="114"/>
      <c r="G6" s="114"/>
      <c r="H6" s="114">
        <v>17.8</v>
      </c>
      <c r="I6" s="114"/>
      <c r="J6" s="115"/>
      <c r="K6" s="116"/>
      <c r="L6" s="114"/>
      <c r="M6" s="114"/>
      <c r="N6" s="114"/>
      <c r="O6" s="117">
        <f t="shared" si="0"/>
        <v>17.8</v>
      </c>
      <c r="P6" s="32">
        <f>O6/H1</f>
        <v>17.8</v>
      </c>
      <c r="Q6" s="42"/>
    </row>
    <row r="7" spans="1:17" ht="15" customHeight="1" x14ac:dyDescent="0.2">
      <c r="A7" s="21" t="s">
        <v>320</v>
      </c>
      <c r="B7" s="10">
        <f t="shared" ref="B7:B16" si="1">B6+1</f>
        <v>42138</v>
      </c>
      <c r="C7" s="9">
        <v>2</v>
      </c>
      <c r="D7" s="9">
        <v>88</v>
      </c>
      <c r="E7" s="11" t="s">
        <v>64</v>
      </c>
      <c r="F7" s="114"/>
      <c r="G7" s="114"/>
      <c r="H7" s="114">
        <v>16.55</v>
      </c>
      <c r="I7" s="114"/>
      <c r="J7" s="115"/>
      <c r="K7" s="116"/>
      <c r="L7" s="114"/>
      <c r="M7" s="114"/>
      <c r="N7" s="114"/>
      <c r="O7" s="117">
        <f t="shared" si="0"/>
        <v>16.55</v>
      </c>
      <c r="P7" s="32">
        <f>O7/H1</f>
        <v>16.55</v>
      </c>
      <c r="Q7" s="42"/>
    </row>
    <row r="8" spans="1:17" ht="15" customHeight="1" x14ac:dyDescent="0.2">
      <c r="A8" s="21" t="s">
        <v>321</v>
      </c>
      <c r="B8" s="10">
        <f t="shared" si="1"/>
        <v>42139</v>
      </c>
      <c r="C8" s="9">
        <v>3</v>
      </c>
      <c r="D8" s="9">
        <v>89</v>
      </c>
      <c r="E8" s="11" t="s">
        <v>64</v>
      </c>
      <c r="F8" s="114"/>
      <c r="G8" s="114"/>
      <c r="H8" s="114">
        <v>21.05</v>
      </c>
      <c r="I8" s="114"/>
      <c r="J8" s="115"/>
      <c r="K8" s="116"/>
      <c r="L8" s="114">
        <v>4.8</v>
      </c>
      <c r="M8" s="114"/>
      <c r="N8" s="114"/>
      <c r="O8" s="117">
        <f t="shared" si="0"/>
        <v>25.85</v>
      </c>
      <c r="P8" s="32">
        <f>O8/H1</f>
        <v>25.85</v>
      </c>
      <c r="Q8" s="42"/>
    </row>
    <row r="9" spans="1:17" ht="15" customHeight="1" x14ac:dyDescent="0.2">
      <c r="A9" s="21" t="s">
        <v>322</v>
      </c>
      <c r="B9" s="10">
        <f t="shared" si="1"/>
        <v>42140</v>
      </c>
      <c r="C9" s="9">
        <v>4</v>
      </c>
      <c r="D9" s="9">
        <v>90</v>
      </c>
      <c r="E9" s="11" t="s">
        <v>64</v>
      </c>
      <c r="F9" s="114"/>
      <c r="G9" s="114"/>
      <c r="H9" s="114">
        <v>17.170000000000002</v>
      </c>
      <c r="I9" s="114"/>
      <c r="J9" s="115"/>
      <c r="K9" s="116"/>
      <c r="L9" s="114">
        <v>10</v>
      </c>
      <c r="M9" s="114"/>
      <c r="N9" s="114"/>
      <c r="O9" s="117">
        <f t="shared" si="0"/>
        <v>27.17</v>
      </c>
      <c r="P9" s="32">
        <f>O9/H1</f>
        <v>27.17</v>
      </c>
      <c r="Q9" s="42"/>
    </row>
    <row r="10" spans="1:17" ht="15" customHeight="1" x14ac:dyDescent="0.2">
      <c r="A10" s="21" t="s">
        <v>323</v>
      </c>
      <c r="B10" s="10">
        <f t="shared" si="1"/>
        <v>42141</v>
      </c>
      <c r="C10" s="9">
        <v>5</v>
      </c>
      <c r="D10" s="9">
        <v>91</v>
      </c>
      <c r="E10" s="11" t="s">
        <v>64</v>
      </c>
      <c r="F10" s="114"/>
      <c r="G10" s="114"/>
      <c r="H10" s="114">
        <v>19.3</v>
      </c>
      <c r="I10" s="114"/>
      <c r="J10" s="115"/>
      <c r="K10" s="116"/>
      <c r="L10" s="114"/>
      <c r="M10" s="114"/>
      <c r="N10" s="114"/>
      <c r="O10" s="117">
        <f t="shared" si="0"/>
        <v>19.3</v>
      </c>
      <c r="P10" s="32">
        <f>O10/H1</f>
        <v>19.3</v>
      </c>
      <c r="Q10" s="42"/>
    </row>
    <row r="11" spans="1:17" ht="15" customHeight="1" x14ac:dyDescent="0.2">
      <c r="A11" s="21" t="s">
        <v>317</v>
      </c>
      <c r="B11" s="10">
        <f t="shared" si="1"/>
        <v>42142</v>
      </c>
      <c r="C11" s="9">
        <v>6</v>
      </c>
      <c r="D11" s="9">
        <v>92</v>
      </c>
      <c r="E11" s="11" t="s">
        <v>64</v>
      </c>
      <c r="F11" s="114"/>
      <c r="G11" s="114"/>
      <c r="H11" s="114">
        <v>17.100000000000001</v>
      </c>
      <c r="I11" s="114"/>
      <c r="J11" s="115"/>
      <c r="K11" s="116"/>
      <c r="L11" s="114"/>
      <c r="M11" s="114"/>
      <c r="N11" s="114"/>
      <c r="O11" s="117">
        <f t="shared" si="0"/>
        <v>17.100000000000001</v>
      </c>
      <c r="P11" s="32">
        <f>O11/H1</f>
        <v>17.100000000000001</v>
      </c>
    </row>
    <row r="12" spans="1:17" ht="15" customHeight="1" x14ac:dyDescent="0.2">
      <c r="A12" s="21" t="s">
        <v>318</v>
      </c>
      <c r="B12" s="10">
        <f t="shared" si="1"/>
        <v>42143</v>
      </c>
      <c r="C12" s="9">
        <v>7</v>
      </c>
      <c r="D12" s="9">
        <v>93</v>
      </c>
      <c r="E12" s="11" t="s">
        <v>64</v>
      </c>
      <c r="F12" s="114"/>
      <c r="G12" s="114">
        <v>336</v>
      </c>
      <c r="H12" s="114">
        <v>20.5</v>
      </c>
      <c r="I12" s="114"/>
      <c r="J12" s="115"/>
      <c r="K12" s="116"/>
      <c r="L12" s="114"/>
      <c r="M12" s="114"/>
      <c r="N12" s="114"/>
      <c r="O12" s="117">
        <f t="shared" si="0"/>
        <v>356.5</v>
      </c>
      <c r="P12" s="32">
        <f>O12/H1</f>
        <v>356.5</v>
      </c>
    </row>
    <row r="13" spans="1:17" ht="15" customHeight="1" x14ac:dyDescent="0.2">
      <c r="A13" s="21" t="s">
        <v>319</v>
      </c>
      <c r="B13" s="10">
        <f t="shared" si="1"/>
        <v>42144</v>
      </c>
      <c r="C13" s="9">
        <v>8</v>
      </c>
      <c r="D13" s="9">
        <v>94</v>
      </c>
      <c r="E13" s="11" t="s">
        <v>71</v>
      </c>
      <c r="F13" s="114"/>
      <c r="G13" s="114"/>
      <c r="H13" s="114">
        <v>6.1</v>
      </c>
      <c r="I13" s="114">
        <v>60</v>
      </c>
      <c r="J13" s="115"/>
      <c r="K13" s="116"/>
      <c r="L13" s="114"/>
      <c r="M13" s="114"/>
      <c r="N13" s="114"/>
      <c r="O13" s="117">
        <f t="shared" si="0"/>
        <v>66.099999999999994</v>
      </c>
      <c r="P13" s="32">
        <f>O13/H1</f>
        <v>66.099999999999994</v>
      </c>
    </row>
    <row r="14" spans="1:17" ht="15" customHeight="1" x14ac:dyDescent="0.2">
      <c r="A14" s="21" t="s">
        <v>320</v>
      </c>
      <c r="B14" s="10">
        <f t="shared" si="1"/>
        <v>42145</v>
      </c>
      <c r="C14" s="9">
        <v>9</v>
      </c>
      <c r="D14" s="9">
        <v>95</v>
      </c>
      <c r="E14" s="11" t="s">
        <v>67</v>
      </c>
      <c r="F14" s="114"/>
      <c r="G14" s="114"/>
      <c r="H14" s="114">
        <v>13.78</v>
      </c>
      <c r="I14" s="114"/>
      <c r="J14" s="115">
        <v>12</v>
      </c>
      <c r="K14" s="116"/>
      <c r="L14" s="114">
        <v>3.15</v>
      </c>
      <c r="M14" s="114"/>
      <c r="N14" s="114"/>
      <c r="O14" s="117">
        <f t="shared" si="0"/>
        <v>28.93</v>
      </c>
      <c r="P14" s="32">
        <f>O14/H1</f>
        <v>28.93</v>
      </c>
    </row>
    <row r="15" spans="1:17" ht="15" customHeight="1" x14ac:dyDescent="0.2">
      <c r="A15" s="21" t="s">
        <v>321</v>
      </c>
      <c r="B15" s="10">
        <f t="shared" si="1"/>
        <v>42146</v>
      </c>
      <c r="C15" s="9">
        <v>10</v>
      </c>
      <c r="D15" s="9">
        <v>96</v>
      </c>
      <c r="E15" s="11" t="s">
        <v>67</v>
      </c>
      <c r="F15" s="114"/>
      <c r="G15" s="114"/>
      <c r="H15" s="114">
        <v>22.83</v>
      </c>
      <c r="I15" s="114"/>
      <c r="J15" s="115"/>
      <c r="K15" s="116"/>
      <c r="L15" s="114"/>
      <c r="M15" s="114"/>
      <c r="N15" s="114"/>
      <c r="O15" s="117">
        <f t="shared" si="0"/>
        <v>22.83</v>
      </c>
      <c r="P15" s="32">
        <f>O15/H1</f>
        <v>22.83</v>
      </c>
    </row>
    <row r="16" spans="1:17" ht="15" customHeight="1" x14ac:dyDescent="0.2">
      <c r="A16" s="21" t="s">
        <v>322</v>
      </c>
      <c r="B16" s="10">
        <f t="shared" si="1"/>
        <v>42147</v>
      </c>
      <c r="C16" s="9">
        <v>11</v>
      </c>
      <c r="D16" s="9">
        <v>97</v>
      </c>
      <c r="E16" s="11" t="s">
        <v>325</v>
      </c>
      <c r="F16" s="114"/>
      <c r="G16" s="114"/>
      <c r="H16" s="114">
        <v>3</v>
      </c>
      <c r="I16" s="114">
        <v>5</v>
      </c>
      <c r="J16" s="115"/>
      <c r="K16" s="116"/>
      <c r="L16" s="114"/>
      <c r="M16" s="114"/>
      <c r="N16" s="114"/>
      <c r="O16" s="117">
        <f t="shared" ref="O16" si="2">SUM(F16:N16)</f>
        <v>8</v>
      </c>
      <c r="P16" s="32">
        <f>O16/H1</f>
        <v>8</v>
      </c>
    </row>
    <row r="17" spans="2:16" ht="15" customHeight="1" x14ac:dyDescent="0.2">
      <c r="B17" s="10"/>
      <c r="E17" s="21" t="s">
        <v>26</v>
      </c>
      <c r="F17" s="3">
        <f t="shared" ref="F17:O17" si="3">SUM(F5:F16)</f>
        <v>0</v>
      </c>
      <c r="G17" s="3">
        <f t="shared" si="3"/>
        <v>336</v>
      </c>
      <c r="H17" s="3">
        <f t="shared" si="3"/>
        <v>201.98000000000002</v>
      </c>
      <c r="I17" s="3">
        <f t="shared" si="3"/>
        <v>65</v>
      </c>
      <c r="J17" s="118">
        <f t="shared" si="3"/>
        <v>12</v>
      </c>
      <c r="K17" s="119">
        <f t="shared" si="3"/>
        <v>0</v>
      </c>
      <c r="L17" s="3">
        <f t="shared" si="3"/>
        <v>17.95</v>
      </c>
      <c r="M17" s="3">
        <f t="shared" si="3"/>
        <v>0</v>
      </c>
      <c r="N17" s="3">
        <f t="shared" si="3"/>
        <v>2</v>
      </c>
      <c r="O17" s="3">
        <f t="shared" si="3"/>
        <v>634.92999999999995</v>
      </c>
      <c r="P17" s="3"/>
    </row>
    <row r="18" spans="2:16" ht="15" customHeight="1" x14ac:dyDescent="0.2">
      <c r="B18" s="4"/>
      <c r="C18" s="4"/>
      <c r="D18" s="4"/>
      <c r="E18" s="25" t="s">
        <v>25</v>
      </c>
      <c r="F18" s="30">
        <f>F17/H1</f>
        <v>0</v>
      </c>
      <c r="G18" s="30">
        <f>G17/H1</f>
        <v>336</v>
      </c>
      <c r="H18" s="30">
        <f>H17/H1</f>
        <v>201.98000000000002</v>
      </c>
      <c r="I18" s="30">
        <f>I17/H1</f>
        <v>65</v>
      </c>
      <c r="J18" s="37">
        <f>J17/H1</f>
        <v>12</v>
      </c>
      <c r="K18" s="38">
        <f>K17/H1</f>
        <v>0</v>
      </c>
      <c r="L18" s="30">
        <f>L17/H1</f>
        <v>17.95</v>
      </c>
      <c r="M18" s="30">
        <f>M17/H1</f>
        <v>0</v>
      </c>
      <c r="N18" s="30">
        <f>N17/H1</f>
        <v>2</v>
      </c>
      <c r="O18" s="3"/>
      <c r="P18" s="3"/>
    </row>
    <row r="19" spans="2:16" ht="15" customHeight="1" x14ac:dyDescent="0.2">
      <c r="E19" s="28" t="s">
        <v>27</v>
      </c>
      <c r="F19" s="31">
        <f>F18/C16</f>
        <v>0</v>
      </c>
      <c r="G19" s="31">
        <f>G18/C16</f>
        <v>30.545454545454547</v>
      </c>
      <c r="H19" s="31">
        <f>H18/C16</f>
        <v>18.361818181818183</v>
      </c>
      <c r="I19" s="31">
        <f>I18/C16</f>
        <v>5.9090909090909092</v>
      </c>
      <c r="J19" s="322">
        <f>(J18+K18)/C16</f>
        <v>1.0909090909090908</v>
      </c>
      <c r="K19" s="323"/>
      <c r="L19" s="31">
        <f>L18/C16</f>
        <v>1.6318181818181818</v>
      </c>
      <c r="M19" s="31">
        <f>M18/C16</f>
        <v>0</v>
      </c>
      <c r="N19" s="31">
        <f>N18/C16</f>
        <v>0.18181818181818182</v>
      </c>
      <c r="O19" s="3"/>
      <c r="P19" s="23"/>
    </row>
    <row r="20" spans="2:16" ht="15" customHeight="1" x14ac:dyDescent="0.2">
      <c r="E20" s="24" t="s">
        <v>38</v>
      </c>
      <c r="F20" s="41">
        <f>SUM(F18:N18)</f>
        <v>634.93000000000006</v>
      </c>
      <c r="G20" s="3"/>
      <c r="H20" s="3"/>
      <c r="I20" s="3"/>
      <c r="J20" s="319">
        <f>J18+K18</f>
        <v>12</v>
      </c>
      <c r="K20" s="320"/>
      <c r="L20" s="3"/>
      <c r="M20" s="3"/>
      <c r="N20" s="3"/>
      <c r="O20" s="3"/>
      <c r="P20" s="3"/>
    </row>
    <row r="21" spans="2:16" ht="15" customHeight="1" x14ac:dyDescent="0.2">
      <c r="E21" s="24" t="s">
        <v>39</v>
      </c>
      <c r="F21" s="44">
        <f>F20/C16</f>
        <v>57.720909090909096</v>
      </c>
      <c r="G21" s="120"/>
      <c r="H21" s="3"/>
      <c r="I21" s="3"/>
      <c r="J21" s="3"/>
      <c r="K21" s="3"/>
      <c r="L21" s="3"/>
      <c r="M21" s="3"/>
      <c r="N21" s="3"/>
      <c r="O21" s="3"/>
      <c r="P21" s="3"/>
    </row>
    <row r="22" spans="2:16" ht="15" customHeight="1" x14ac:dyDescent="0.2"/>
    <row r="23" spans="2:16" ht="15" customHeight="1" x14ac:dyDescent="0.2"/>
    <row r="24" spans="2:16" ht="15" customHeight="1" x14ac:dyDescent="0.2"/>
    <row r="25" spans="2:16" ht="15" customHeight="1" x14ac:dyDescent="0.2"/>
    <row r="26" spans="2:16" ht="15" customHeight="1" x14ac:dyDescent="0.2"/>
    <row r="27" spans="2:16" ht="15" customHeight="1" x14ac:dyDescent="0.2"/>
    <row r="28" spans="2:16" ht="15" customHeight="1" x14ac:dyDescent="0.2"/>
    <row r="29" spans="2:16" ht="15" customHeight="1" x14ac:dyDescent="0.2"/>
    <row r="30" spans="2:16" ht="15" customHeight="1" x14ac:dyDescent="0.2"/>
    <row r="31" spans="2:16" ht="15" customHeight="1" x14ac:dyDescent="0.2"/>
    <row r="32" spans="2:1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</sheetData>
  <sheetProtection insertColumns="0" insertRows="0" deleteColumns="0" deleteRows="0"/>
  <mergeCells count="11">
    <mergeCell ref="J20:K20"/>
    <mergeCell ref="C3:C4"/>
    <mergeCell ref="E3:E4"/>
    <mergeCell ref="B1:C1"/>
    <mergeCell ref="O3:O4"/>
    <mergeCell ref="P3:P4"/>
    <mergeCell ref="Q3:Q4"/>
    <mergeCell ref="J19:K19"/>
    <mergeCell ref="J3:K3"/>
    <mergeCell ref="A3:B4"/>
    <mergeCell ref="D3:D4"/>
  </mergeCells>
  <pageMargins left="0.7" right="0.7" top="0.75" bottom="0.75" header="0.3" footer="0.3"/>
  <pageSetup paperSize="9" orientation="portrait" horizontalDpi="4294967292" verticalDpi="4294967292"/>
  <ignoredErrors>
    <ignoredError sqref="B6:B15 B16" unlockedFormula="1"/>
    <ignoredError sqref="O16 F17:N18 O5:O15" emptyCellReference="1"/>
    <ignoredError sqref="K19" evalError="1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6"/>
  <sheetViews>
    <sheetView topLeftCell="B1"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41.33203125" style="2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260</v>
      </c>
      <c r="F1" s="13" t="s">
        <v>9</v>
      </c>
      <c r="G1" s="13" t="s">
        <v>10</v>
      </c>
      <c r="H1" s="91">
        <v>3.8</v>
      </c>
      <c r="I1" s="14" t="s">
        <v>109</v>
      </c>
      <c r="J1" s="46"/>
      <c r="K1" s="5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0" t="s">
        <v>2</v>
      </c>
      <c r="B3" s="330"/>
      <c r="C3" s="327" t="s">
        <v>6</v>
      </c>
      <c r="D3" s="329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0"/>
      <c r="B4" s="330"/>
      <c r="C4" s="327"/>
      <c r="D4" s="329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322</v>
      </c>
      <c r="B5" s="8">
        <v>42147</v>
      </c>
      <c r="C5" s="9"/>
      <c r="D5" s="9">
        <v>97</v>
      </c>
      <c r="E5" s="11" t="s">
        <v>72</v>
      </c>
      <c r="F5" s="92">
        <v>167.2</v>
      </c>
      <c r="G5" s="92">
        <v>608</v>
      </c>
      <c r="H5" s="92">
        <v>65.5</v>
      </c>
      <c r="I5" s="92">
        <v>114</v>
      </c>
      <c r="J5" s="93"/>
      <c r="K5" s="94"/>
      <c r="L5" s="92"/>
      <c r="M5" s="92"/>
      <c r="N5" s="92"/>
      <c r="O5" s="95">
        <f t="shared" ref="O5:O11" si="0">SUM(F5:N5)</f>
        <v>954.7</v>
      </c>
      <c r="P5" s="32">
        <f>O5/H1</f>
        <v>251.23684210526318</v>
      </c>
      <c r="Q5" s="42"/>
    </row>
    <row r="6" spans="1:17" ht="15" customHeight="1" x14ac:dyDescent="0.2">
      <c r="A6" s="21" t="s">
        <v>323</v>
      </c>
      <c r="B6" s="10">
        <f>B5+1</f>
        <v>42148</v>
      </c>
      <c r="C6" s="9">
        <v>1</v>
      </c>
      <c r="D6" s="9">
        <v>98</v>
      </c>
      <c r="E6" s="11" t="s">
        <v>73</v>
      </c>
      <c r="F6" s="92"/>
      <c r="G6" s="92"/>
      <c r="H6" s="92">
        <v>37.6</v>
      </c>
      <c r="I6" s="92"/>
      <c r="J6" s="93"/>
      <c r="K6" s="94"/>
      <c r="L6" s="92">
        <v>5.75</v>
      </c>
      <c r="M6" s="92">
        <v>4</v>
      </c>
      <c r="N6" s="92"/>
      <c r="O6" s="95">
        <f t="shared" si="0"/>
        <v>47.35</v>
      </c>
      <c r="P6" s="32">
        <f>O6/H1</f>
        <v>12.460526315789474</v>
      </c>
    </row>
    <row r="7" spans="1:17" ht="15" customHeight="1" x14ac:dyDescent="0.2">
      <c r="A7" s="21" t="s">
        <v>317</v>
      </c>
      <c r="B7" s="10">
        <f t="shared" ref="B7:B11" si="1">B6+1</f>
        <v>42149</v>
      </c>
      <c r="C7" s="9">
        <v>2</v>
      </c>
      <c r="D7" s="9">
        <v>99</v>
      </c>
      <c r="E7" s="11" t="s">
        <v>73</v>
      </c>
      <c r="F7" s="92"/>
      <c r="G7" s="92"/>
      <c r="H7" s="92">
        <v>91</v>
      </c>
      <c r="I7" s="92"/>
      <c r="J7" s="93"/>
      <c r="K7" s="94"/>
      <c r="L7" s="92"/>
      <c r="M7" s="92"/>
      <c r="N7" s="92">
        <v>7.75</v>
      </c>
      <c r="O7" s="95">
        <f t="shared" si="0"/>
        <v>98.75</v>
      </c>
      <c r="P7" s="32">
        <f>O7/H1</f>
        <v>25.986842105263158</v>
      </c>
    </row>
    <row r="8" spans="1:17" ht="15" customHeight="1" x14ac:dyDescent="0.2">
      <c r="A8" s="21" t="s">
        <v>318</v>
      </c>
      <c r="B8" s="10">
        <f t="shared" si="1"/>
        <v>42150</v>
      </c>
      <c r="C8" s="9">
        <v>3</v>
      </c>
      <c r="D8" s="269">
        <v>100</v>
      </c>
      <c r="E8" s="11" t="s">
        <v>73</v>
      </c>
      <c r="F8" s="92"/>
      <c r="G8" s="92"/>
      <c r="H8" s="92">
        <v>56.1</v>
      </c>
      <c r="I8" s="92"/>
      <c r="J8" s="93">
        <v>30</v>
      </c>
      <c r="K8" s="94"/>
      <c r="L8" s="92">
        <v>15.25</v>
      </c>
      <c r="M8" s="92"/>
      <c r="N8" s="92"/>
      <c r="O8" s="95">
        <f t="shared" si="0"/>
        <v>101.35</v>
      </c>
      <c r="P8" s="32">
        <f>O8/H1</f>
        <v>26.671052631578949</v>
      </c>
    </row>
    <row r="9" spans="1:17" ht="15" customHeight="1" x14ac:dyDescent="0.2">
      <c r="A9" s="21" t="s">
        <v>319</v>
      </c>
      <c r="B9" s="10">
        <f t="shared" si="1"/>
        <v>42151</v>
      </c>
      <c r="C9" s="9">
        <v>4</v>
      </c>
      <c r="D9" s="9">
        <v>101</v>
      </c>
      <c r="E9" s="11" t="s">
        <v>73</v>
      </c>
      <c r="F9" s="92"/>
      <c r="G9" s="92"/>
      <c r="H9" s="92">
        <v>44.5</v>
      </c>
      <c r="I9" s="92"/>
      <c r="J9" s="93"/>
      <c r="K9" s="94"/>
      <c r="L9" s="92"/>
      <c r="M9" s="92"/>
      <c r="N9" s="92"/>
      <c r="O9" s="95">
        <f t="shared" si="0"/>
        <v>44.5</v>
      </c>
      <c r="P9" s="32">
        <f>O9/H1</f>
        <v>11.710526315789474</v>
      </c>
    </row>
    <row r="10" spans="1:17" ht="15" customHeight="1" x14ac:dyDescent="0.2">
      <c r="A10" s="21" t="s">
        <v>320</v>
      </c>
      <c r="B10" s="10">
        <f t="shared" si="1"/>
        <v>42152</v>
      </c>
      <c r="C10" s="9">
        <v>5</v>
      </c>
      <c r="D10" s="9">
        <v>102</v>
      </c>
      <c r="E10" s="11" t="s">
        <v>73</v>
      </c>
      <c r="F10" s="92"/>
      <c r="G10" s="92"/>
      <c r="H10" s="92">
        <v>105.88</v>
      </c>
      <c r="I10" s="92"/>
      <c r="J10" s="93"/>
      <c r="K10" s="94"/>
      <c r="L10" s="92"/>
      <c r="M10" s="92"/>
      <c r="N10" s="92">
        <v>35</v>
      </c>
      <c r="O10" s="95">
        <f t="shared" ref="O10" si="2">SUM(F10:N10)</f>
        <v>140.88</v>
      </c>
      <c r="P10" s="32">
        <f>O10/H1</f>
        <v>37.073684210526316</v>
      </c>
    </row>
    <row r="11" spans="1:17" ht="15" customHeight="1" x14ac:dyDescent="0.2">
      <c r="A11" s="21" t="s">
        <v>321</v>
      </c>
      <c r="B11" s="10">
        <f t="shared" si="1"/>
        <v>42153</v>
      </c>
      <c r="C11" s="9">
        <v>6</v>
      </c>
      <c r="D11" s="9">
        <v>103</v>
      </c>
      <c r="E11" s="11" t="s">
        <v>329</v>
      </c>
      <c r="F11" s="92"/>
      <c r="G11" s="92"/>
      <c r="H11" s="92">
        <v>20</v>
      </c>
      <c r="I11" s="92">
        <v>125</v>
      </c>
      <c r="J11" s="93"/>
      <c r="K11" s="94"/>
      <c r="L11" s="92"/>
      <c r="M11" s="92"/>
      <c r="N11" s="92"/>
      <c r="O11" s="95">
        <f t="shared" si="0"/>
        <v>145</v>
      </c>
      <c r="P11" s="32">
        <f>O11/H1</f>
        <v>38.15789473684211</v>
      </c>
    </row>
    <row r="12" spans="1:17" ht="15" customHeight="1" x14ac:dyDescent="0.2">
      <c r="B12" s="10"/>
      <c r="E12" s="21" t="s">
        <v>26</v>
      </c>
      <c r="F12" s="96">
        <f t="shared" ref="F12:O12" si="3">SUM(F5:F11)</f>
        <v>167.2</v>
      </c>
      <c r="G12" s="96">
        <f t="shared" si="3"/>
        <v>608</v>
      </c>
      <c r="H12" s="96">
        <f t="shared" si="3"/>
        <v>420.58</v>
      </c>
      <c r="I12" s="96">
        <f t="shared" si="3"/>
        <v>239</v>
      </c>
      <c r="J12" s="97">
        <f t="shared" si="3"/>
        <v>30</v>
      </c>
      <c r="K12" s="98">
        <f t="shared" si="3"/>
        <v>0</v>
      </c>
      <c r="L12" s="96">
        <f t="shared" si="3"/>
        <v>21</v>
      </c>
      <c r="M12" s="96">
        <f t="shared" si="3"/>
        <v>4</v>
      </c>
      <c r="N12" s="96">
        <f t="shared" si="3"/>
        <v>42.75</v>
      </c>
      <c r="O12" s="96">
        <f t="shared" si="3"/>
        <v>1532.5300000000002</v>
      </c>
      <c r="P12" s="20"/>
    </row>
    <row r="13" spans="1:17" ht="15" customHeight="1" x14ac:dyDescent="0.2">
      <c r="B13" s="4"/>
      <c r="C13" s="4"/>
      <c r="D13" s="4"/>
      <c r="E13" s="25" t="s">
        <v>25</v>
      </c>
      <c r="F13" s="30">
        <f>F12/H1</f>
        <v>44</v>
      </c>
      <c r="G13" s="30">
        <f>G12/H1</f>
        <v>160</v>
      </c>
      <c r="H13" s="30">
        <f>H12/H1</f>
        <v>110.67894736842105</v>
      </c>
      <c r="I13" s="30">
        <f>I12/H1</f>
        <v>62.894736842105267</v>
      </c>
      <c r="J13" s="37">
        <f>J12/H1</f>
        <v>7.8947368421052637</v>
      </c>
      <c r="K13" s="38">
        <f>K12/H1</f>
        <v>0</v>
      </c>
      <c r="L13" s="30">
        <f>L12/H1</f>
        <v>5.5263157894736841</v>
      </c>
      <c r="M13" s="30">
        <f>M12/H1</f>
        <v>1.0526315789473684</v>
      </c>
      <c r="N13" s="30">
        <f>N12/H1</f>
        <v>11.25</v>
      </c>
      <c r="O13" s="3"/>
      <c r="P13" s="20"/>
    </row>
    <row r="14" spans="1:17" ht="15" customHeight="1" x14ac:dyDescent="0.2">
      <c r="E14" s="28" t="s">
        <v>27</v>
      </c>
      <c r="F14" s="31">
        <f>F13/C11</f>
        <v>7.333333333333333</v>
      </c>
      <c r="G14" s="31">
        <f>G13/C11</f>
        <v>26.666666666666668</v>
      </c>
      <c r="H14" s="31">
        <f>H13/C11</f>
        <v>18.446491228070176</v>
      </c>
      <c r="I14" s="31">
        <f>I13/C11</f>
        <v>10.482456140350878</v>
      </c>
      <c r="J14" s="322">
        <f>(J13+K13)/C11</f>
        <v>1.3157894736842106</v>
      </c>
      <c r="K14" s="323"/>
      <c r="L14" s="31">
        <f>L13/C11</f>
        <v>0.92105263157894735</v>
      </c>
      <c r="M14" s="31">
        <f>M13/C11</f>
        <v>0.17543859649122806</v>
      </c>
      <c r="N14" s="31">
        <f>N13/C11</f>
        <v>1.875</v>
      </c>
      <c r="O14" s="3"/>
      <c r="P14" s="23"/>
    </row>
    <row r="15" spans="1:17" ht="15" customHeight="1" x14ac:dyDescent="0.2">
      <c r="E15" s="24" t="s">
        <v>38</v>
      </c>
      <c r="F15" s="41">
        <f>SUM(F13:N13)</f>
        <v>403.29736842105262</v>
      </c>
      <c r="J15" s="319">
        <f>J13+K13</f>
        <v>7.8947368421052637</v>
      </c>
      <c r="K15" s="320"/>
    </row>
    <row r="16" spans="1:17" ht="15" customHeight="1" x14ac:dyDescent="0.2">
      <c r="E16" s="24" t="s">
        <v>39</v>
      </c>
      <c r="F16" s="43">
        <f>F15/C11</f>
        <v>67.216228070175433</v>
      </c>
      <c r="G16" s="29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</sheetData>
  <sheetProtection insertColumns="0" insertRows="0" deleteColumns="0" deleteRows="0"/>
  <mergeCells count="11">
    <mergeCell ref="J15:K15"/>
    <mergeCell ref="C3:C4"/>
    <mergeCell ref="E3:E4"/>
    <mergeCell ref="B1:C1"/>
    <mergeCell ref="O3:O4"/>
    <mergeCell ref="P3:P4"/>
    <mergeCell ref="Q3:Q4"/>
    <mergeCell ref="J14:K14"/>
    <mergeCell ref="J3:K3"/>
    <mergeCell ref="A3:B4"/>
    <mergeCell ref="D3:D4"/>
  </mergeCells>
  <pageMargins left="0.7" right="0.7" top="0.75" bottom="0.75" header="0.3" footer="0.3"/>
  <pageSetup paperSize="9" orientation="portrait" horizontalDpi="4294967292" verticalDpi="4294967292"/>
  <ignoredErrors>
    <ignoredError sqref="B6:B9 B10:B11" unlockedFormula="1"/>
    <ignoredError sqref="F12:O12 F9:G9 J5:O5 F6 I6:K6 N6:O6 F7:G7 I7:M7 O7 F8:G8 I8 K8 M8:O8 I9:O9 F11:G11 J11:M11 O11" emptyCellReference="1"/>
    <ignoredError sqref="O10" formula="1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71"/>
  <sheetViews>
    <sheetView zoomScale="150" zoomScaleNormal="150" zoomScalePageLayoutView="150" workbookViewId="0">
      <selection activeCell="H11" sqref="H11"/>
    </sheetView>
  </sheetViews>
  <sheetFormatPr baseColWidth="10" defaultColWidth="8.83203125" defaultRowHeight="11" x14ac:dyDescent="0.2"/>
  <cols>
    <col min="1" max="1" width="3.3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4" width="8.83203125" style="2" customWidth="1"/>
    <col min="15" max="15" width="10.83203125" style="2" customWidth="1"/>
    <col min="16" max="16" width="10.83203125" style="21" customWidth="1"/>
    <col min="17" max="17" width="41.33203125" style="21" customWidth="1"/>
    <col min="18" max="16384" width="8.83203125" style="21"/>
  </cols>
  <sheetData>
    <row r="1" spans="1:17" ht="20" customHeight="1" x14ac:dyDescent="0.2">
      <c r="B1" s="328" t="s">
        <v>0</v>
      </c>
      <c r="C1" s="328"/>
      <c r="D1" s="22"/>
      <c r="E1" s="16" t="s">
        <v>261</v>
      </c>
      <c r="F1" s="13" t="s">
        <v>9</v>
      </c>
      <c r="G1" s="13" t="s">
        <v>10</v>
      </c>
      <c r="H1" s="39">
        <v>1.67</v>
      </c>
      <c r="I1" s="14" t="s">
        <v>86</v>
      </c>
      <c r="J1" s="46"/>
      <c r="K1" s="46"/>
      <c r="L1" s="5"/>
      <c r="M1" s="5"/>
      <c r="N1" s="5"/>
      <c r="O1" s="5"/>
      <c r="P1" s="6"/>
      <c r="Q1" s="6"/>
    </row>
    <row r="2" spans="1:17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7" ht="28" customHeight="1" x14ac:dyDescent="0.2">
      <c r="A3" s="330" t="s">
        <v>2</v>
      </c>
      <c r="B3" s="330"/>
      <c r="C3" s="327" t="s">
        <v>6</v>
      </c>
      <c r="D3" s="329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7" s="1" customFormat="1" ht="39.75" customHeight="1" x14ac:dyDescent="0.2">
      <c r="A4" s="330"/>
      <c r="B4" s="330"/>
      <c r="C4" s="327"/>
      <c r="D4" s="329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7" ht="15" customHeight="1" x14ac:dyDescent="0.2">
      <c r="A5" s="21" t="s">
        <v>321</v>
      </c>
      <c r="B5" s="8">
        <v>42153</v>
      </c>
      <c r="C5" s="9"/>
      <c r="D5" s="9">
        <v>103</v>
      </c>
      <c r="E5" s="11" t="s">
        <v>440</v>
      </c>
      <c r="F5" s="7">
        <v>15.7</v>
      </c>
      <c r="G5" s="7"/>
      <c r="H5" s="7">
        <v>19</v>
      </c>
      <c r="I5" s="7">
        <v>10.4</v>
      </c>
      <c r="J5" s="35"/>
      <c r="K5" s="36"/>
      <c r="L5" s="7"/>
      <c r="M5" s="7"/>
      <c r="N5" s="7"/>
      <c r="O5" s="18">
        <f t="shared" ref="O5" si="0">SUM(F5:N5)</f>
        <v>45.1</v>
      </c>
      <c r="P5" s="32">
        <f>O5/H1</f>
        <v>27.005988023952099</v>
      </c>
    </row>
    <row r="6" spans="1:17" ht="15" customHeight="1" x14ac:dyDescent="0.2">
      <c r="A6" s="21" t="s">
        <v>322</v>
      </c>
      <c r="B6" s="8">
        <v>42154</v>
      </c>
      <c r="C6" s="9">
        <v>1</v>
      </c>
      <c r="D6" s="9">
        <v>104</v>
      </c>
      <c r="E6" s="11" t="s">
        <v>439</v>
      </c>
      <c r="F6" s="7"/>
      <c r="G6" s="7"/>
      <c r="H6" s="7">
        <v>30</v>
      </c>
      <c r="I6" s="7"/>
      <c r="J6" s="35"/>
      <c r="K6" s="36"/>
      <c r="L6" s="7"/>
      <c r="M6" s="7"/>
      <c r="N6" s="7"/>
      <c r="O6" s="18">
        <f t="shared" ref="O6" si="1">SUM(F6:N6)</f>
        <v>30</v>
      </c>
      <c r="P6" s="32">
        <f>O6/H1</f>
        <v>17.964071856287426</v>
      </c>
    </row>
    <row r="7" spans="1:17" ht="15" customHeight="1" x14ac:dyDescent="0.2">
      <c r="B7" s="10"/>
      <c r="E7" s="21" t="s">
        <v>26</v>
      </c>
      <c r="F7" s="20">
        <f t="shared" ref="F7:O7" si="2">SUM(F5:F6)</f>
        <v>15.7</v>
      </c>
      <c r="G7" s="20">
        <f t="shared" si="2"/>
        <v>0</v>
      </c>
      <c r="H7" s="20">
        <f t="shared" si="2"/>
        <v>49</v>
      </c>
      <c r="I7" s="20">
        <f t="shared" si="2"/>
        <v>10.4</v>
      </c>
      <c r="J7" s="20">
        <f t="shared" si="2"/>
        <v>0</v>
      </c>
      <c r="K7" s="20">
        <f t="shared" si="2"/>
        <v>0</v>
      </c>
      <c r="L7" s="20">
        <f t="shared" si="2"/>
        <v>0</v>
      </c>
      <c r="M7" s="20">
        <f t="shared" si="2"/>
        <v>0</v>
      </c>
      <c r="N7" s="20">
        <f t="shared" si="2"/>
        <v>0</v>
      </c>
      <c r="O7" s="20">
        <f t="shared" si="2"/>
        <v>75.099999999999994</v>
      </c>
      <c r="P7" s="20"/>
    </row>
    <row r="8" spans="1:17" ht="15" customHeight="1" x14ac:dyDescent="0.2">
      <c r="B8" s="4"/>
      <c r="C8" s="4"/>
      <c r="D8" s="4"/>
      <c r="E8" s="25" t="s">
        <v>25</v>
      </c>
      <c r="F8" s="30">
        <f>F7/H1</f>
        <v>9.4011976047904184</v>
      </c>
      <c r="G8" s="30">
        <f>G7/H1</f>
        <v>0</v>
      </c>
      <c r="H8" s="30">
        <f>H7/H1</f>
        <v>29.341317365269461</v>
      </c>
      <c r="I8" s="30">
        <f>I7/H1</f>
        <v>6.227544910179641</v>
      </c>
      <c r="J8" s="37">
        <f>J7/H1</f>
        <v>0</v>
      </c>
      <c r="K8" s="38">
        <f>K7/H1</f>
        <v>0</v>
      </c>
      <c r="L8" s="30">
        <f>L7/H1</f>
        <v>0</v>
      </c>
      <c r="M8" s="30">
        <f>M7/H1</f>
        <v>0</v>
      </c>
      <c r="N8" s="30">
        <f>N7/H1</f>
        <v>0</v>
      </c>
      <c r="O8" s="3"/>
      <c r="P8" s="20"/>
    </row>
    <row r="9" spans="1:17" ht="15" customHeight="1" x14ac:dyDescent="0.2">
      <c r="E9" s="28" t="s">
        <v>27</v>
      </c>
      <c r="F9" s="31">
        <f>F8/C6</f>
        <v>9.4011976047904184</v>
      </c>
      <c r="G9" s="31">
        <f>G8/C6</f>
        <v>0</v>
      </c>
      <c r="H9" s="31">
        <f>H8/C6</f>
        <v>29.341317365269461</v>
      </c>
      <c r="I9" s="31">
        <f>I8/C6</f>
        <v>6.227544910179641</v>
      </c>
      <c r="J9" s="322">
        <f>(J8+K8)/C6</f>
        <v>0</v>
      </c>
      <c r="K9" s="323"/>
      <c r="L9" s="31">
        <f>L8/C6</f>
        <v>0</v>
      </c>
      <c r="M9" s="31">
        <f>M8/C6</f>
        <v>0</v>
      </c>
      <c r="N9" s="31">
        <f>N8/C6</f>
        <v>0</v>
      </c>
      <c r="O9" s="3"/>
      <c r="P9" s="23"/>
    </row>
    <row r="10" spans="1:17" ht="15" customHeight="1" x14ac:dyDescent="0.2">
      <c r="E10" s="24" t="s">
        <v>38</v>
      </c>
      <c r="F10" s="41">
        <f>SUM(F8:N8)</f>
        <v>44.970059880239518</v>
      </c>
      <c r="J10" s="319">
        <f>J8+K8</f>
        <v>0</v>
      </c>
      <c r="K10" s="320"/>
    </row>
    <row r="11" spans="1:17" ht="15" customHeight="1" x14ac:dyDescent="0.2">
      <c r="E11" s="24" t="s">
        <v>39</v>
      </c>
      <c r="F11" s="44">
        <f>F10/C6</f>
        <v>44.970059880239518</v>
      </c>
      <c r="G11" s="29"/>
    </row>
    <row r="12" spans="1:17" ht="15" customHeight="1" x14ac:dyDescent="0.2"/>
    <row r="13" spans="1:17" ht="15" customHeight="1" x14ac:dyDescent="0.2"/>
    <row r="14" spans="1:17" ht="15" customHeight="1" x14ac:dyDescent="0.2"/>
    <row r="15" spans="1:17" ht="15" customHeight="1" x14ac:dyDescent="0.2"/>
    <row r="16" spans="1:17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sheetProtection insertColumns="0" insertRows="0" deleteColumns="0" deleteRows="0"/>
  <mergeCells count="11">
    <mergeCell ref="J10:K10"/>
    <mergeCell ref="C3:C4"/>
    <mergeCell ref="E3:E4"/>
    <mergeCell ref="B1:C1"/>
    <mergeCell ref="O3:O4"/>
    <mergeCell ref="P3:P4"/>
    <mergeCell ref="Q3:Q4"/>
    <mergeCell ref="J9:K9"/>
    <mergeCell ref="J3:K3"/>
    <mergeCell ref="A3:B4"/>
    <mergeCell ref="D3:D4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94"/>
  <sheetViews>
    <sheetView zoomScale="150" zoomScaleNormal="150" zoomScalePageLayoutView="150" workbookViewId="0">
      <selection activeCell="N12" sqref="N12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11" width="10.83203125" style="2" customWidth="1"/>
    <col min="12" max="15" width="8.83203125" style="2" customWidth="1"/>
    <col min="16" max="16" width="10.83203125" style="2" customWidth="1"/>
    <col min="17" max="17" width="10.83203125" style="21" customWidth="1"/>
    <col min="18" max="18" width="80.6640625" style="21" bestFit="1" customWidth="1"/>
    <col min="19" max="16384" width="8.83203125" style="21"/>
  </cols>
  <sheetData>
    <row r="1" spans="1:23" ht="20" customHeight="1" x14ac:dyDescent="0.2">
      <c r="B1" s="328" t="s">
        <v>0</v>
      </c>
      <c r="C1" s="328"/>
      <c r="D1" s="22"/>
      <c r="E1" s="16" t="s">
        <v>262</v>
      </c>
      <c r="F1" s="13" t="s">
        <v>9</v>
      </c>
      <c r="G1" s="13" t="s">
        <v>10</v>
      </c>
      <c r="H1" s="67">
        <v>1.0637000000000001</v>
      </c>
      <c r="I1" s="334" t="s">
        <v>103</v>
      </c>
      <c r="J1" s="334"/>
      <c r="K1" s="5"/>
      <c r="L1" s="5"/>
      <c r="M1" s="5"/>
      <c r="N1" s="5"/>
      <c r="O1" s="5"/>
      <c r="P1" s="5"/>
      <c r="Q1" s="6"/>
      <c r="R1" s="6"/>
    </row>
    <row r="2" spans="1:23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5"/>
      <c r="Q2" s="6"/>
      <c r="R2" s="6"/>
    </row>
    <row r="3" spans="1:23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167"/>
      <c r="P3" s="324" t="s">
        <v>11</v>
      </c>
      <c r="Q3" s="324" t="s">
        <v>12</v>
      </c>
      <c r="R3" s="321" t="s">
        <v>13</v>
      </c>
    </row>
    <row r="4" spans="1:23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165" t="s">
        <v>87</v>
      </c>
      <c r="P4" s="324"/>
      <c r="Q4" s="324"/>
      <c r="R4" s="321"/>
    </row>
    <row r="5" spans="1:23" ht="15" customHeight="1" x14ac:dyDescent="0.2">
      <c r="A5" s="21" t="s">
        <v>322</v>
      </c>
      <c r="B5" s="8">
        <v>42154</v>
      </c>
      <c r="C5" s="9"/>
      <c r="D5" s="9">
        <v>104</v>
      </c>
      <c r="E5" s="11" t="s">
        <v>68</v>
      </c>
      <c r="F5" s="59">
        <v>74.41</v>
      </c>
      <c r="G5" s="59"/>
      <c r="H5" s="59"/>
      <c r="I5" s="59"/>
      <c r="J5" s="60"/>
      <c r="K5" s="61"/>
      <c r="L5" s="59"/>
      <c r="M5" s="59"/>
      <c r="N5" s="59"/>
      <c r="O5" s="59"/>
      <c r="P5" s="65">
        <f t="shared" ref="P5:P29" si="0">SUM(F5:O5)</f>
        <v>74.41</v>
      </c>
      <c r="Q5" s="32">
        <f>P5/H1</f>
        <v>69.953934379994351</v>
      </c>
      <c r="R5" s="42"/>
      <c r="U5" s="27"/>
      <c r="V5" s="27"/>
    </row>
    <row r="6" spans="1:23" ht="15" customHeight="1" x14ac:dyDescent="0.2">
      <c r="A6" s="21" t="s">
        <v>323</v>
      </c>
      <c r="B6" s="10">
        <f>B5+1</f>
        <v>42155</v>
      </c>
      <c r="C6" s="9">
        <v>1</v>
      </c>
      <c r="D6" s="9">
        <v>105</v>
      </c>
      <c r="E6" s="11" t="s">
        <v>68</v>
      </c>
      <c r="F6" s="59"/>
      <c r="G6" s="59">
        <v>20</v>
      </c>
      <c r="H6" s="59">
        <v>7.8</v>
      </c>
      <c r="I6" s="59">
        <v>25</v>
      </c>
      <c r="J6" s="60">
        <v>16</v>
      </c>
      <c r="K6" s="61"/>
      <c r="L6" s="59"/>
      <c r="M6" s="59"/>
      <c r="N6" s="59"/>
      <c r="O6" s="66">
        <f>54/24</f>
        <v>2.25</v>
      </c>
      <c r="P6" s="65">
        <f t="shared" si="0"/>
        <v>71.05</v>
      </c>
      <c r="Q6" s="32">
        <f>P6/H1</f>
        <v>66.795149008178996</v>
      </c>
      <c r="R6" s="42"/>
      <c r="U6" s="27"/>
      <c r="V6" s="27"/>
    </row>
    <row r="7" spans="1:23" ht="15" customHeight="1" x14ac:dyDescent="0.2">
      <c r="A7" s="21" t="s">
        <v>317</v>
      </c>
      <c r="B7" s="10">
        <f t="shared" ref="B7:B29" si="1">B6+1</f>
        <v>42156</v>
      </c>
      <c r="C7" s="9">
        <v>2</v>
      </c>
      <c r="D7" s="9">
        <v>106</v>
      </c>
      <c r="E7" s="11" t="s">
        <v>68</v>
      </c>
      <c r="F7" s="59"/>
      <c r="G7" s="59"/>
      <c r="H7" s="59">
        <v>4.9000000000000004</v>
      </c>
      <c r="I7" s="59"/>
      <c r="J7" s="60">
        <v>2</v>
      </c>
      <c r="K7" s="61"/>
      <c r="L7" s="59">
        <v>5</v>
      </c>
      <c r="M7" s="59"/>
      <c r="N7" s="59"/>
      <c r="O7" s="66">
        <f>116/24</f>
        <v>4.833333333333333</v>
      </c>
      <c r="P7" s="65">
        <f t="shared" si="0"/>
        <v>16.733333333333334</v>
      </c>
      <c r="Q7" s="32">
        <f>P7/H1</f>
        <v>15.731252546143962</v>
      </c>
      <c r="U7" s="27"/>
      <c r="V7" s="27"/>
    </row>
    <row r="8" spans="1:23" ht="15" customHeight="1" x14ac:dyDescent="0.2">
      <c r="A8" s="21" t="s">
        <v>318</v>
      </c>
      <c r="B8" s="10">
        <f t="shared" si="1"/>
        <v>42157</v>
      </c>
      <c r="C8" s="9">
        <v>3</v>
      </c>
      <c r="D8" s="9">
        <v>107</v>
      </c>
      <c r="E8" s="11" t="s">
        <v>68</v>
      </c>
      <c r="F8" s="59"/>
      <c r="G8" s="59"/>
      <c r="H8" s="59">
        <v>10.75</v>
      </c>
      <c r="I8" s="59"/>
      <c r="J8" s="60">
        <v>10</v>
      </c>
      <c r="K8" s="61"/>
      <c r="L8" s="59"/>
      <c r="M8" s="59"/>
      <c r="N8" s="59">
        <v>0.6</v>
      </c>
      <c r="O8" s="66">
        <f>83/24</f>
        <v>3.4583333333333335</v>
      </c>
      <c r="P8" s="65">
        <f t="shared" si="0"/>
        <v>24.808333333333334</v>
      </c>
      <c r="Q8" s="32">
        <f>P8/H1</f>
        <v>23.322678700134748</v>
      </c>
      <c r="R8" s="47"/>
      <c r="U8" s="27"/>
      <c r="V8" s="27"/>
    </row>
    <row r="9" spans="1:23" ht="15" customHeight="1" x14ac:dyDescent="0.2">
      <c r="A9" s="21" t="s">
        <v>319</v>
      </c>
      <c r="B9" s="10">
        <f t="shared" si="1"/>
        <v>42158</v>
      </c>
      <c r="C9" s="9">
        <v>4</v>
      </c>
      <c r="D9" s="9">
        <v>108</v>
      </c>
      <c r="E9" s="11" t="s">
        <v>77</v>
      </c>
      <c r="F9" s="59"/>
      <c r="G9" s="59">
        <v>60</v>
      </c>
      <c r="H9" s="59">
        <v>19.95</v>
      </c>
      <c r="I9" s="59">
        <v>29</v>
      </c>
      <c r="J9" s="60"/>
      <c r="K9" s="61"/>
      <c r="L9" s="59"/>
      <c r="M9" s="59"/>
      <c r="N9" s="59"/>
      <c r="O9" s="59"/>
      <c r="P9" s="65">
        <f t="shared" si="0"/>
        <v>108.95</v>
      </c>
      <c r="Q9" s="32">
        <f>P9/H1</f>
        <v>102.42549591050107</v>
      </c>
      <c r="U9" s="27"/>
      <c r="V9" s="27"/>
    </row>
    <row r="10" spans="1:23" ht="15" customHeight="1" x14ac:dyDescent="0.2">
      <c r="A10" s="21" t="s">
        <v>320</v>
      </c>
      <c r="B10" s="10">
        <f t="shared" si="1"/>
        <v>42159</v>
      </c>
      <c r="C10" s="9">
        <v>5</v>
      </c>
      <c r="D10" s="9">
        <v>109</v>
      </c>
      <c r="E10" s="11" t="s">
        <v>78</v>
      </c>
      <c r="F10" s="59"/>
      <c r="G10" s="59"/>
      <c r="H10" s="59">
        <v>19.3</v>
      </c>
      <c r="I10" s="59"/>
      <c r="J10" s="60"/>
      <c r="K10" s="61">
        <v>30</v>
      </c>
      <c r="L10" s="59"/>
      <c r="M10" s="59"/>
      <c r="N10" s="59">
        <v>5</v>
      </c>
      <c r="O10" s="66">
        <f>153/24</f>
        <v>6.375</v>
      </c>
      <c r="P10" s="65">
        <f t="shared" si="0"/>
        <v>60.674999999999997</v>
      </c>
      <c r="Q10" s="32">
        <f>P10/H1</f>
        <v>57.041459058005067</v>
      </c>
      <c r="U10" s="27"/>
      <c r="V10" s="27"/>
      <c r="W10" s="27"/>
    </row>
    <row r="11" spans="1:23" ht="15" customHeight="1" x14ac:dyDescent="0.2">
      <c r="A11" s="21" t="s">
        <v>321</v>
      </c>
      <c r="B11" s="10">
        <f t="shared" si="1"/>
        <v>42160</v>
      </c>
      <c r="C11" s="9">
        <v>6</v>
      </c>
      <c r="D11" s="9">
        <v>110</v>
      </c>
      <c r="E11" s="11" t="s">
        <v>78</v>
      </c>
      <c r="F11" s="59"/>
      <c r="G11" s="59"/>
      <c r="H11" s="59">
        <v>16.5</v>
      </c>
      <c r="I11" s="59"/>
      <c r="J11" s="60"/>
      <c r="K11" s="61">
        <v>30</v>
      </c>
      <c r="L11" s="59"/>
      <c r="M11" s="59"/>
      <c r="N11" s="59">
        <v>3</v>
      </c>
      <c r="O11" s="59"/>
      <c r="P11" s="65">
        <f t="shared" si="0"/>
        <v>49.5</v>
      </c>
      <c r="Q11" s="32">
        <f>P11/H1</f>
        <v>46.535677352637016</v>
      </c>
    </row>
    <row r="12" spans="1:23" ht="15" customHeight="1" x14ac:dyDescent="0.2">
      <c r="A12" s="21" t="s">
        <v>322</v>
      </c>
      <c r="B12" s="10">
        <f t="shared" si="1"/>
        <v>42161</v>
      </c>
      <c r="C12" s="9">
        <v>7</v>
      </c>
      <c r="D12" s="9">
        <v>111</v>
      </c>
      <c r="E12" s="11" t="s">
        <v>82</v>
      </c>
      <c r="F12" s="59"/>
      <c r="G12" s="59">
        <v>60</v>
      </c>
      <c r="H12" s="59">
        <v>12</v>
      </c>
      <c r="I12" s="59">
        <v>70</v>
      </c>
      <c r="J12" s="60"/>
      <c r="K12" s="61"/>
      <c r="L12" s="59"/>
      <c r="M12" s="59"/>
      <c r="N12" s="59"/>
      <c r="O12" s="66">
        <f>16/24</f>
        <v>0.66666666666666663</v>
      </c>
      <c r="P12" s="65">
        <f t="shared" si="0"/>
        <v>142.66666666666666</v>
      </c>
      <c r="Q12" s="32">
        <f>P12/H1</f>
        <v>134.12302967628716</v>
      </c>
      <c r="U12" s="27"/>
      <c r="V12" s="27"/>
      <c r="W12" s="27"/>
    </row>
    <row r="13" spans="1:23" ht="15" customHeight="1" x14ac:dyDescent="0.2">
      <c r="A13" s="21" t="s">
        <v>323</v>
      </c>
      <c r="B13" s="10">
        <f t="shared" si="1"/>
        <v>42162</v>
      </c>
      <c r="C13" s="9">
        <v>8</v>
      </c>
      <c r="D13" s="9">
        <v>112</v>
      </c>
      <c r="E13" s="11" t="s">
        <v>69</v>
      </c>
      <c r="F13" s="59"/>
      <c r="G13" s="59"/>
      <c r="H13" s="59">
        <v>27.6</v>
      </c>
      <c r="I13" s="59">
        <v>6</v>
      </c>
      <c r="J13" s="60"/>
      <c r="K13" s="61"/>
      <c r="L13" s="59"/>
      <c r="M13" s="59"/>
      <c r="N13" s="59"/>
      <c r="O13" s="59">
        <f>37/24</f>
        <v>1.5416666666666667</v>
      </c>
      <c r="P13" s="65">
        <f t="shared" si="0"/>
        <v>35.141666666666666</v>
      </c>
      <c r="Q13" s="32">
        <f>P13/H1</f>
        <v>33.037197204725636</v>
      </c>
      <c r="R13" s="42"/>
    </row>
    <row r="14" spans="1:23" ht="15" customHeight="1" x14ac:dyDescent="0.2">
      <c r="A14" s="21" t="s">
        <v>317</v>
      </c>
      <c r="B14" s="10">
        <f t="shared" si="1"/>
        <v>42163</v>
      </c>
      <c r="C14" s="9">
        <v>9</v>
      </c>
      <c r="D14" s="9">
        <v>113</v>
      </c>
      <c r="E14" s="11" t="s">
        <v>69</v>
      </c>
      <c r="F14" s="59"/>
      <c r="G14" s="59"/>
      <c r="H14" s="59">
        <v>15</v>
      </c>
      <c r="I14" s="59">
        <v>8</v>
      </c>
      <c r="J14" s="60">
        <v>2</v>
      </c>
      <c r="K14" s="61"/>
      <c r="L14" s="59"/>
      <c r="M14" s="59"/>
      <c r="N14" s="59">
        <v>4.5</v>
      </c>
      <c r="O14" s="66">
        <f>81/24</f>
        <v>3.375</v>
      </c>
      <c r="P14" s="65">
        <f t="shared" si="0"/>
        <v>32.875</v>
      </c>
      <c r="Q14" s="32">
        <f>P14/H1</f>
        <v>30.906270565008928</v>
      </c>
    </row>
    <row r="15" spans="1:23" ht="15" customHeight="1" x14ac:dyDescent="0.2">
      <c r="A15" s="21" t="s">
        <v>318</v>
      </c>
      <c r="B15" s="10">
        <f t="shared" si="1"/>
        <v>42164</v>
      </c>
      <c r="C15" s="9">
        <v>10</v>
      </c>
      <c r="D15" s="9">
        <v>114</v>
      </c>
      <c r="E15" s="11" t="s">
        <v>79</v>
      </c>
      <c r="F15" s="59"/>
      <c r="G15" s="59">
        <v>60</v>
      </c>
      <c r="H15" s="59">
        <v>14</v>
      </c>
      <c r="I15" s="59">
        <v>19</v>
      </c>
      <c r="J15" s="60"/>
      <c r="K15" s="61"/>
      <c r="L15" s="59"/>
      <c r="M15" s="59">
        <v>3</v>
      </c>
      <c r="N15" s="59"/>
      <c r="O15" s="59">
        <f>60/24</f>
        <v>2.5</v>
      </c>
      <c r="P15" s="65">
        <f t="shared" si="0"/>
        <v>98.5</v>
      </c>
      <c r="Q15" s="32">
        <f>P15/H1</f>
        <v>92.601297358277705</v>
      </c>
    </row>
    <row r="16" spans="1:23" ht="15" customHeight="1" x14ac:dyDescent="0.2">
      <c r="A16" s="21" t="s">
        <v>319</v>
      </c>
      <c r="B16" s="10">
        <f t="shared" si="1"/>
        <v>42165</v>
      </c>
      <c r="C16" s="9">
        <v>11</v>
      </c>
      <c r="D16" s="9">
        <v>115</v>
      </c>
      <c r="E16" s="11" t="s">
        <v>83</v>
      </c>
      <c r="F16" s="59"/>
      <c r="G16" s="59">
        <v>20</v>
      </c>
      <c r="H16" s="59">
        <v>4.6500000000000004</v>
      </c>
      <c r="I16" s="59">
        <v>33.25</v>
      </c>
      <c r="J16" s="60"/>
      <c r="K16" s="61"/>
      <c r="L16" s="59"/>
      <c r="M16" s="59"/>
      <c r="N16" s="59"/>
      <c r="O16" s="59">
        <f>85/24</f>
        <v>3.5416666666666665</v>
      </c>
      <c r="P16" s="65">
        <f t="shared" si="0"/>
        <v>61.441666666666663</v>
      </c>
      <c r="Q16" s="32">
        <f>P16/H1</f>
        <v>57.762213656732783</v>
      </c>
    </row>
    <row r="17" spans="1:18" ht="15" customHeight="1" x14ac:dyDescent="0.2">
      <c r="A17" s="21" t="s">
        <v>320</v>
      </c>
      <c r="B17" s="10">
        <f t="shared" si="1"/>
        <v>42166</v>
      </c>
      <c r="C17" s="9">
        <v>12</v>
      </c>
      <c r="D17" s="9">
        <v>116</v>
      </c>
      <c r="E17" s="11" t="s">
        <v>84</v>
      </c>
      <c r="F17" s="59"/>
      <c r="G17" s="59"/>
      <c r="H17" s="59">
        <v>8.8000000000000007</v>
      </c>
      <c r="I17" s="59"/>
      <c r="J17" s="60"/>
      <c r="K17" s="61"/>
      <c r="L17" s="59"/>
      <c r="M17" s="59"/>
      <c r="N17" s="59"/>
      <c r="O17" s="59">
        <f>212/24</f>
        <v>8.8333333333333339</v>
      </c>
      <c r="P17" s="65">
        <f t="shared" si="0"/>
        <v>17.633333333333333</v>
      </c>
      <c r="Q17" s="32">
        <f>P17/H1</f>
        <v>16.577355770737363</v>
      </c>
    </row>
    <row r="18" spans="1:18" ht="15" customHeight="1" x14ac:dyDescent="0.2">
      <c r="A18" s="21" t="s">
        <v>321</v>
      </c>
      <c r="B18" s="10">
        <f t="shared" si="1"/>
        <v>42167</v>
      </c>
      <c r="C18" s="9">
        <v>13</v>
      </c>
      <c r="D18" s="9">
        <v>117</v>
      </c>
      <c r="E18" s="11" t="s">
        <v>88</v>
      </c>
      <c r="F18" s="59"/>
      <c r="G18" s="59">
        <v>30</v>
      </c>
      <c r="H18" s="59">
        <v>10.7</v>
      </c>
      <c r="I18" s="59">
        <v>24</v>
      </c>
      <c r="J18" s="60"/>
      <c r="K18" s="61"/>
      <c r="L18" s="59"/>
      <c r="M18" s="59"/>
      <c r="N18" s="59">
        <v>4.5</v>
      </c>
      <c r="O18" s="59">
        <f>77/24</f>
        <v>3.2083333333333335</v>
      </c>
      <c r="P18" s="65">
        <f t="shared" si="0"/>
        <v>72.408333333333331</v>
      </c>
      <c r="Q18" s="32">
        <f>P18/H1</f>
        <v>68.072138134185693</v>
      </c>
      <c r="R18" s="42"/>
    </row>
    <row r="19" spans="1:18" ht="15" customHeight="1" x14ac:dyDescent="0.2">
      <c r="A19" s="21" t="s">
        <v>322</v>
      </c>
      <c r="B19" s="10">
        <f t="shared" si="1"/>
        <v>42168</v>
      </c>
      <c r="C19" s="9">
        <v>14</v>
      </c>
      <c r="D19" s="9">
        <v>118</v>
      </c>
      <c r="E19" s="11" t="s">
        <v>89</v>
      </c>
      <c r="F19" s="59"/>
      <c r="G19" s="59"/>
      <c r="H19" s="59">
        <v>1.5</v>
      </c>
      <c r="I19" s="59"/>
      <c r="J19" s="60"/>
      <c r="K19" s="61"/>
      <c r="L19" s="59"/>
      <c r="M19" s="59"/>
      <c r="N19" s="59"/>
      <c r="O19" s="66">
        <f>127/24</f>
        <v>5.291666666666667</v>
      </c>
      <c r="P19" s="65">
        <f t="shared" si="0"/>
        <v>6.791666666666667</v>
      </c>
      <c r="Q19" s="32">
        <f>P19/H1</f>
        <v>6.3849456300335303</v>
      </c>
      <c r="R19" s="47"/>
    </row>
    <row r="20" spans="1:18" ht="15" customHeight="1" x14ac:dyDescent="0.2">
      <c r="A20" s="21" t="s">
        <v>323</v>
      </c>
      <c r="B20" s="10">
        <f t="shared" si="1"/>
        <v>42169</v>
      </c>
      <c r="C20" s="9">
        <v>15</v>
      </c>
      <c r="D20" s="9">
        <v>119</v>
      </c>
      <c r="E20" s="11" t="s">
        <v>90</v>
      </c>
      <c r="F20" s="59"/>
      <c r="G20" s="59">
        <v>30</v>
      </c>
      <c r="H20" s="59">
        <v>17</v>
      </c>
      <c r="I20" s="59">
        <v>19</v>
      </c>
      <c r="J20" s="60"/>
      <c r="K20" s="61"/>
      <c r="L20" s="59"/>
      <c r="M20" s="59"/>
      <c r="N20" s="59"/>
      <c r="O20" s="66">
        <f>48/24</f>
        <v>2</v>
      </c>
      <c r="P20" s="65">
        <f t="shared" si="0"/>
        <v>68</v>
      </c>
      <c r="Q20" s="32">
        <f>P20/H1</f>
        <v>63.927799191501357</v>
      </c>
    </row>
    <row r="21" spans="1:18" ht="15" customHeight="1" x14ac:dyDescent="0.2">
      <c r="A21" s="21" t="s">
        <v>317</v>
      </c>
      <c r="B21" s="10">
        <f t="shared" si="1"/>
        <v>42170</v>
      </c>
      <c r="C21" s="9">
        <v>16</v>
      </c>
      <c r="D21" s="9">
        <v>120</v>
      </c>
      <c r="E21" s="11" t="s">
        <v>70</v>
      </c>
      <c r="F21" s="59"/>
      <c r="G21" s="59"/>
      <c r="H21" s="59">
        <v>2.6</v>
      </c>
      <c r="I21" s="59"/>
      <c r="J21" s="60"/>
      <c r="K21" s="61"/>
      <c r="L21" s="59">
        <v>0.9</v>
      </c>
      <c r="M21" s="59"/>
      <c r="N21" s="59"/>
      <c r="O21" s="66">
        <f>85/24</f>
        <v>3.5416666666666665</v>
      </c>
      <c r="P21" s="65">
        <f t="shared" si="0"/>
        <v>7.0416666666666661</v>
      </c>
      <c r="Q21" s="32">
        <f>P21/H1</f>
        <v>6.6199743035316967</v>
      </c>
    </row>
    <row r="22" spans="1:18" ht="15" customHeight="1" x14ac:dyDescent="0.2">
      <c r="A22" s="21" t="s">
        <v>318</v>
      </c>
      <c r="B22" s="10">
        <f t="shared" si="1"/>
        <v>42171</v>
      </c>
      <c r="C22" s="9">
        <v>17</v>
      </c>
      <c r="D22" s="9">
        <v>121</v>
      </c>
      <c r="E22" s="11" t="s">
        <v>70</v>
      </c>
      <c r="F22" s="59"/>
      <c r="G22" s="59"/>
      <c r="H22" s="59">
        <v>16.7</v>
      </c>
      <c r="I22" s="59">
        <v>10</v>
      </c>
      <c r="J22" s="60">
        <v>2</v>
      </c>
      <c r="K22" s="61"/>
      <c r="L22" s="59"/>
      <c r="M22" s="59">
        <v>4</v>
      </c>
      <c r="N22" s="59"/>
      <c r="O22" s="66">
        <f>43.5/24</f>
        <v>1.8125</v>
      </c>
      <c r="P22" s="65">
        <f t="shared" si="0"/>
        <v>34.512500000000003</v>
      </c>
      <c r="Q22" s="32">
        <f>P22/H1</f>
        <v>32.445708376421926</v>
      </c>
    </row>
    <row r="23" spans="1:18" ht="15" customHeight="1" x14ac:dyDescent="0.2">
      <c r="A23" s="21" t="s">
        <v>319</v>
      </c>
      <c r="B23" s="10">
        <f t="shared" si="1"/>
        <v>42172</v>
      </c>
      <c r="C23" s="9">
        <v>18</v>
      </c>
      <c r="D23" s="9">
        <v>122</v>
      </c>
      <c r="E23" s="11" t="s">
        <v>80</v>
      </c>
      <c r="F23" s="59"/>
      <c r="G23" s="59">
        <v>45</v>
      </c>
      <c r="H23" s="59">
        <v>6.4</v>
      </c>
      <c r="I23" s="59">
        <v>38</v>
      </c>
      <c r="J23" s="60"/>
      <c r="K23" s="61"/>
      <c r="L23" s="59"/>
      <c r="M23" s="59"/>
      <c r="N23" s="59"/>
      <c r="O23" s="66">
        <f>105/24</f>
        <v>4.375</v>
      </c>
      <c r="P23" s="65">
        <f t="shared" si="0"/>
        <v>93.775000000000006</v>
      </c>
      <c r="Q23" s="32">
        <f>P23/H1</f>
        <v>88.159255429162357</v>
      </c>
      <c r="R23" s="47"/>
    </row>
    <row r="24" spans="1:18" ht="15" customHeight="1" x14ac:dyDescent="0.2">
      <c r="A24" s="21" t="s">
        <v>320</v>
      </c>
      <c r="B24" s="10">
        <f t="shared" si="1"/>
        <v>42173</v>
      </c>
      <c r="C24" s="9">
        <v>19</v>
      </c>
      <c r="D24" s="9">
        <v>123</v>
      </c>
      <c r="E24" s="11" t="s">
        <v>76</v>
      </c>
      <c r="F24" s="59"/>
      <c r="G24" s="59"/>
      <c r="H24" s="59">
        <v>0.7</v>
      </c>
      <c r="I24" s="59">
        <v>10</v>
      </c>
      <c r="J24" s="60"/>
      <c r="K24" s="61"/>
      <c r="L24" s="59"/>
      <c r="M24" s="59"/>
      <c r="N24" s="59"/>
      <c r="O24" s="66">
        <f>116/24</f>
        <v>4.833333333333333</v>
      </c>
      <c r="P24" s="65">
        <f t="shared" si="0"/>
        <v>15.533333333333331</v>
      </c>
      <c r="Q24" s="32">
        <f>P24/H1</f>
        <v>14.60311491335276</v>
      </c>
    </row>
    <row r="25" spans="1:18" ht="15" customHeight="1" x14ac:dyDescent="0.2">
      <c r="A25" s="21" t="s">
        <v>321</v>
      </c>
      <c r="B25" s="10">
        <f t="shared" si="1"/>
        <v>42174</v>
      </c>
      <c r="C25" s="9">
        <v>20</v>
      </c>
      <c r="D25" s="9">
        <v>124</v>
      </c>
      <c r="E25" s="11" t="s">
        <v>76</v>
      </c>
      <c r="F25" s="59"/>
      <c r="G25" s="59"/>
      <c r="H25" s="59">
        <v>6.8</v>
      </c>
      <c r="I25" s="59"/>
      <c r="J25" s="60"/>
      <c r="K25" s="61">
        <v>33</v>
      </c>
      <c r="L25" s="59"/>
      <c r="M25" s="59"/>
      <c r="N25" s="59"/>
      <c r="O25" s="66">
        <f>84/24</f>
        <v>3.5</v>
      </c>
      <c r="P25" s="65">
        <f t="shared" si="0"/>
        <v>43.3</v>
      </c>
      <c r="Q25" s="32">
        <f>P25/H1</f>
        <v>40.706966249882477</v>
      </c>
      <c r="R25" s="47"/>
    </row>
    <row r="26" spans="1:18" ht="15" customHeight="1" x14ac:dyDescent="0.2">
      <c r="A26" s="21" t="s">
        <v>322</v>
      </c>
      <c r="B26" s="10">
        <f t="shared" si="1"/>
        <v>42175</v>
      </c>
      <c r="C26" s="9">
        <v>21</v>
      </c>
      <c r="D26" s="9">
        <v>125</v>
      </c>
      <c r="E26" s="11" t="s">
        <v>76</v>
      </c>
      <c r="F26" s="59"/>
      <c r="G26" s="59"/>
      <c r="H26" s="59">
        <v>17.100000000000001</v>
      </c>
      <c r="I26" s="59"/>
      <c r="J26" s="60"/>
      <c r="K26" s="61"/>
      <c r="L26" s="59"/>
      <c r="M26" s="59"/>
      <c r="N26" s="59">
        <v>9</v>
      </c>
      <c r="O26" s="66">
        <f>39/24</f>
        <v>1.625</v>
      </c>
      <c r="P26" s="65">
        <f t="shared" si="0"/>
        <v>27.725000000000001</v>
      </c>
      <c r="Q26" s="32">
        <f>P26/H1</f>
        <v>26.064679890946696</v>
      </c>
      <c r="R26" s="47"/>
    </row>
    <row r="27" spans="1:18" ht="15" customHeight="1" x14ac:dyDescent="0.2">
      <c r="A27" s="21" t="s">
        <v>323</v>
      </c>
      <c r="B27" s="10">
        <f t="shared" si="1"/>
        <v>42176</v>
      </c>
      <c r="C27" s="9">
        <v>22</v>
      </c>
      <c r="D27" s="9">
        <v>126</v>
      </c>
      <c r="E27" s="11" t="s">
        <v>76</v>
      </c>
      <c r="F27" s="59"/>
      <c r="G27" s="59"/>
      <c r="H27" s="59">
        <v>16.649999999999999</v>
      </c>
      <c r="I27" s="59"/>
      <c r="J27" s="60"/>
      <c r="K27" s="61"/>
      <c r="L27" s="59"/>
      <c r="M27" s="59">
        <v>5</v>
      </c>
      <c r="N27" s="59"/>
      <c r="O27" s="59">
        <f>28/24</f>
        <v>1.1666666666666667</v>
      </c>
      <c r="P27" s="65">
        <f t="shared" si="0"/>
        <v>22.816666666666666</v>
      </c>
      <c r="Q27" s="32">
        <f>P27/H1</f>
        <v>21.450283601266019</v>
      </c>
      <c r="R27" s="42"/>
    </row>
    <row r="28" spans="1:18" ht="15" customHeight="1" x14ac:dyDescent="0.2">
      <c r="A28" s="21" t="s">
        <v>317</v>
      </c>
      <c r="B28" s="10">
        <f t="shared" si="1"/>
        <v>42177</v>
      </c>
      <c r="C28" s="9">
        <v>23</v>
      </c>
      <c r="D28" s="9">
        <v>127</v>
      </c>
      <c r="E28" s="11" t="s">
        <v>81</v>
      </c>
      <c r="F28" s="59"/>
      <c r="G28" s="59">
        <v>75</v>
      </c>
      <c r="H28" s="59">
        <v>0.7</v>
      </c>
      <c r="I28" s="59">
        <v>132</v>
      </c>
      <c r="J28" s="60"/>
      <c r="K28" s="61"/>
      <c r="L28" s="59"/>
      <c r="M28" s="59"/>
      <c r="N28" s="59"/>
      <c r="O28" s="59">
        <f>14/24</f>
        <v>0.58333333333333337</v>
      </c>
      <c r="P28" s="65">
        <f t="shared" si="0"/>
        <v>208.28333333333333</v>
      </c>
      <c r="Q28" s="32">
        <f>P28/H1</f>
        <v>195.81022218043933</v>
      </c>
    </row>
    <row r="29" spans="1:18" ht="15" customHeight="1" x14ac:dyDescent="0.2">
      <c r="A29" s="21" t="s">
        <v>318</v>
      </c>
      <c r="B29" s="10">
        <f t="shared" si="1"/>
        <v>42178</v>
      </c>
      <c r="C29" s="9">
        <v>24</v>
      </c>
      <c r="D29" s="9">
        <v>128</v>
      </c>
      <c r="E29" s="11" t="s">
        <v>328</v>
      </c>
      <c r="F29" s="59">
        <v>50</v>
      </c>
      <c r="G29" s="59"/>
      <c r="H29" s="59">
        <v>21</v>
      </c>
      <c r="I29" s="59">
        <v>15</v>
      </c>
      <c r="J29" s="60"/>
      <c r="K29" s="61"/>
      <c r="L29" s="59">
        <v>0.6</v>
      </c>
      <c r="M29" s="59"/>
      <c r="N29" s="59">
        <v>8</v>
      </c>
      <c r="O29" s="59"/>
      <c r="P29" s="65">
        <f t="shared" si="0"/>
        <v>94.6</v>
      </c>
      <c r="Q29" s="32">
        <f>P29/H1</f>
        <v>88.934850051706292</v>
      </c>
      <c r="R29" s="50"/>
    </row>
    <row r="30" spans="1:18" ht="15" customHeight="1" x14ac:dyDescent="0.2">
      <c r="B30" s="10"/>
      <c r="E30" s="21" t="s">
        <v>26</v>
      </c>
      <c r="F30" s="62">
        <f t="shared" ref="F30:P30" si="2">SUM(F5:F29)</f>
        <v>124.41</v>
      </c>
      <c r="G30" s="62">
        <f t="shared" si="2"/>
        <v>400</v>
      </c>
      <c r="H30" s="62">
        <f t="shared" si="2"/>
        <v>279.09999999999997</v>
      </c>
      <c r="I30" s="62">
        <f t="shared" si="2"/>
        <v>438.25</v>
      </c>
      <c r="J30" s="63">
        <f t="shared" si="2"/>
        <v>32</v>
      </c>
      <c r="K30" s="64">
        <f t="shared" si="2"/>
        <v>93</v>
      </c>
      <c r="L30" s="62">
        <f t="shared" si="2"/>
        <v>6.5</v>
      </c>
      <c r="M30" s="62">
        <f t="shared" si="2"/>
        <v>12</v>
      </c>
      <c r="N30" s="62">
        <f t="shared" ref="N30" si="3">SUM(N5:N29)</f>
        <v>34.6</v>
      </c>
      <c r="O30" s="62">
        <f t="shared" si="2"/>
        <v>69.3125</v>
      </c>
      <c r="P30" s="62">
        <f t="shared" si="2"/>
        <v>1489.1724999999994</v>
      </c>
      <c r="Q30" s="20"/>
    </row>
    <row r="31" spans="1:18" ht="15" customHeight="1" x14ac:dyDescent="0.2">
      <c r="B31" s="4"/>
      <c r="C31" s="4"/>
      <c r="D31" s="4"/>
      <c r="E31" s="25" t="s">
        <v>25</v>
      </c>
      <c r="F31" s="30">
        <f>F30/H1</f>
        <v>116.9596690796277</v>
      </c>
      <c r="G31" s="30">
        <f>G30/H1</f>
        <v>376.04587759706681</v>
      </c>
      <c r="H31" s="30">
        <f>H30/H1</f>
        <v>262.38601109335332</v>
      </c>
      <c r="I31" s="30">
        <f>I30/H1</f>
        <v>412.00526464228631</v>
      </c>
      <c r="J31" s="37">
        <f>J30/H1</f>
        <v>30.083670207765344</v>
      </c>
      <c r="K31" s="38">
        <f>K30/H1</f>
        <v>87.430666541318033</v>
      </c>
      <c r="L31" s="30">
        <f>L30/H1</f>
        <v>6.1107455109523361</v>
      </c>
      <c r="M31" s="30">
        <f>M30/H1</f>
        <v>11.281376327912005</v>
      </c>
      <c r="N31" s="30">
        <f>N30/H1</f>
        <v>32.527968412146279</v>
      </c>
      <c r="O31" s="30">
        <f>O30/H1</f>
        <v>65.161699727366738</v>
      </c>
      <c r="P31" s="3"/>
      <c r="Q31" s="20"/>
    </row>
    <row r="32" spans="1:18" ht="15" customHeight="1" x14ac:dyDescent="0.2">
      <c r="E32" s="28" t="s">
        <v>27</v>
      </c>
      <c r="F32" s="31">
        <f>F31/C29</f>
        <v>4.8733195449844873</v>
      </c>
      <c r="G32" s="31">
        <f>G31/C29</f>
        <v>15.668578233211116</v>
      </c>
      <c r="H32" s="31">
        <f>H31/C29</f>
        <v>10.932750462223055</v>
      </c>
      <c r="I32" s="31">
        <f>I31/C29</f>
        <v>17.166886026761929</v>
      </c>
      <c r="J32" s="322">
        <f>(J31+K31)/C29</f>
        <v>4.8964306978784746</v>
      </c>
      <c r="K32" s="323"/>
      <c r="L32" s="31">
        <f>L31/C29</f>
        <v>0.25461439628968069</v>
      </c>
      <c r="M32" s="31">
        <f>M31/C29</f>
        <v>0.47005734699633356</v>
      </c>
      <c r="N32" s="31">
        <f>N31/C29</f>
        <v>1.3553320171727616</v>
      </c>
      <c r="O32" s="31">
        <f>O31/C29</f>
        <v>2.7150708219736139</v>
      </c>
      <c r="P32" s="3"/>
      <c r="Q32" s="23"/>
    </row>
    <row r="33" spans="5:11" ht="15" customHeight="1" x14ac:dyDescent="0.2">
      <c r="E33" s="24" t="s">
        <v>38</v>
      </c>
      <c r="F33" s="41">
        <f>SUM(F31:O31)</f>
        <v>1399.992949139795</v>
      </c>
      <c r="J33" s="319">
        <f>J31+K31</f>
        <v>117.51433674908338</v>
      </c>
      <c r="K33" s="320"/>
    </row>
    <row r="34" spans="5:11" ht="15" customHeight="1" x14ac:dyDescent="0.2">
      <c r="E34" s="24" t="s">
        <v>39</v>
      </c>
      <c r="F34" s="44">
        <f>F33/C29</f>
        <v>58.33303954749146</v>
      </c>
      <c r="G34" s="29"/>
    </row>
    <row r="35" spans="5:11" ht="15" customHeight="1" x14ac:dyDescent="0.2"/>
    <row r="36" spans="5:11" ht="15" customHeight="1" x14ac:dyDescent="0.2"/>
    <row r="37" spans="5:11" ht="15" customHeight="1" x14ac:dyDescent="0.2"/>
    <row r="38" spans="5:11" ht="15" customHeight="1" x14ac:dyDescent="0.2"/>
    <row r="39" spans="5:11" ht="15" customHeight="1" x14ac:dyDescent="0.2"/>
    <row r="40" spans="5:11" ht="15" customHeight="1" x14ac:dyDescent="0.2"/>
    <row r="41" spans="5:11" ht="15" customHeight="1" x14ac:dyDescent="0.2"/>
    <row r="42" spans="5:11" ht="15" customHeight="1" x14ac:dyDescent="0.2"/>
    <row r="43" spans="5:11" ht="15" customHeight="1" x14ac:dyDescent="0.2"/>
    <row r="44" spans="5:11" ht="15" customHeight="1" x14ac:dyDescent="0.2"/>
    <row r="45" spans="5:11" ht="15" customHeight="1" x14ac:dyDescent="0.2"/>
    <row r="46" spans="5:11" ht="15" customHeight="1" x14ac:dyDescent="0.2"/>
    <row r="47" spans="5:11" ht="15" customHeight="1" x14ac:dyDescent="0.2"/>
    <row r="48" spans="5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</sheetData>
  <sheetProtection insertColumns="0" insertRows="0" deleteColumns="0" deleteRows="0"/>
  <mergeCells count="12">
    <mergeCell ref="D3:D4"/>
    <mergeCell ref="J33:K33"/>
    <mergeCell ref="J32:K32"/>
    <mergeCell ref="J3:K3"/>
    <mergeCell ref="B1:C1"/>
    <mergeCell ref="I1:J1"/>
    <mergeCell ref="C3:C4"/>
    <mergeCell ref="E3:E4"/>
    <mergeCell ref="Q3:Q4"/>
    <mergeCell ref="R3:R4"/>
    <mergeCell ref="P3:P4"/>
    <mergeCell ref="A3:B4"/>
  </mergeCells>
  <phoneticPr fontId="11" type="noConversion"/>
  <pageMargins left="0.7" right="0.7" top="0.75" bottom="0.75" header="0.3" footer="0.3"/>
  <pageSetup paperSize="9" scale="36" orientation="portrait" horizontalDpi="4294967292" verticalDpi="4294967292"/>
  <colBreaks count="1" manualBreakCount="1">
    <brk id="18" max="1048575" man="1"/>
  </colBreaks>
  <ignoredErrors>
    <ignoredError sqref="F5:P6 F11 F8 K8:M8 F9 J9:P9 P8 I8 F13:F14 F12 J12:N12 F10 L10:M10 L11:M11 F7 H7:P7 F30:P30 M29 I10 I11 M14 M25:N25 M24:N24 N22 M17:N17 N15 M16:N16 M19:N19 M18 F17 F15 F26:F27 F25 F23:F24 F22 F28 F20:F21 F18 F16 F19 M21:N21 M20:N20 P10 O11:P11 P12 J13:N13 P13 N27 M28:N28 P14 P15 P16 P18 P17 P19 P20 P21 P22 M23:N23 P23 P24 P25 P26 P27 P28 O29:P29" emptyCellReference="1"/>
    <ignoredError sqref="B6:B29 O13 O15:O18 O27:O28" unlocked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08"/>
  <sheetViews>
    <sheetView topLeftCell="G1" zoomScale="150" zoomScaleNormal="150" zoomScalePageLayoutView="150" workbookViewId="0">
      <selection sqref="A1:XFD1048576"/>
    </sheetView>
  </sheetViews>
  <sheetFormatPr baseColWidth="10" defaultColWidth="8.83203125" defaultRowHeight="11" x14ac:dyDescent="0.2"/>
  <cols>
    <col min="1" max="1" width="3.83203125" style="21" bestFit="1" customWidth="1"/>
    <col min="2" max="2" width="9" style="21" bestFit="1" customWidth="1"/>
    <col min="3" max="3" width="3.83203125" style="21" bestFit="1" customWidth="1"/>
    <col min="4" max="4" width="3.83203125" style="21" customWidth="1"/>
    <col min="5" max="5" width="28.83203125" style="21" customWidth="1"/>
    <col min="6" max="7" width="10.83203125" style="2" customWidth="1"/>
    <col min="8" max="8" width="12.33203125" style="2" bestFit="1" customWidth="1"/>
    <col min="9" max="11" width="10.83203125" style="2" customWidth="1"/>
    <col min="12" max="13" width="8.83203125" style="2" customWidth="1"/>
    <col min="14" max="14" width="9.6640625" style="2" customWidth="1"/>
    <col min="15" max="15" width="10.83203125" style="2" customWidth="1"/>
    <col min="16" max="16" width="10.83203125" style="21" customWidth="1"/>
    <col min="17" max="17" width="63.6640625" style="21" bestFit="1" customWidth="1"/>
    <col min="18" max="16384" width="8.83203125" style="21"/>
  </cols>
  <sheetData>
    <row r="1" spans="1:18" ht="20" customHeight="1" x14ac:dyDescent="0.2">
      <c r="B1" s="328" t="s">
        <v>0</v>
      </c>
      <c r="C1" s="328"/>
      <c r="D1" s="22"/>
      <c r="E1" s="16" t="s">
        <v>263</v>
      </c>
      <c r="F1" s="13" t="s">
        <v>9</v>
      </c>
      <c r="G1" s="13" t="s">
        <v>10</v>
      </c>
      <c r="H1" s="58">
        <v>2896.39</v>
      </c>
      <c r="I1" s="14" t="s">
        <v>104</v>
      </c>
      <c r="J1" s="46"/>
      <c r="K1" s="5"/>
      <c r="L1" s="5"/>
      <c r="M1" s="5"/>
      <c r="N1" s="5"/>
      <c r="O1" s="5"/>
      <c r="P1" s="6"/>
      <c r="Q1" s="6"/>
    </row>
    <row r="2" spans="1:18" ht="6" customHeight="1" x14ac:dyDescent="0.2">
      <c r="B2" s="22"/>
      <c r="C2" s="22"/>
      <c r="D2" s="22"/>
      <c r="E2" s="12"/>
      <c r="F2" s="13"/>
      <c r="G2" s="13"/>
      <c r="H2" s="15"/>
      <c r="I2" s="15"/>
      <c r="J2" s="5"/>
      <c r="K2" s="5"/>
      <c r="L2" s="5"/>
      <c r="M2" s="5"/>
      <c r="N2" s="5"/>
      <c r="O2" s="5"/>
      <c r="P2" s="6"/>
      <c r="Q2" s="6"/>
    </row>
    <row r="3" spans="1:18" ht="28" customHeight="1" x14ac:dyDescent="0.2">
      <c r="A3" s="336" t="s">
        <v>2</v>
      </c>
      <c r="B3" s="336"/>
      <c r="C3" s="335" t="s">
        <v>6</v>
      </c>
      <c r="D3" s="333" t="s">
        <v>336</v>
      </c>
      <c r="E3" s="321" t="s">
        <v>8</v>
      </c>
      <c r="F3" s="167"/>
      <c r="G3" s="168"/>
      <c r="H3" s="167"/>
      <c r="I3" s="169"/>
      <c r="J3" s="325" t="s">
        <v>7</v>
      </c>
      <c r="K3" s="326"/>
      <c r="L3" s="172"/>
      <c r="M3" s="168"/>
      <c r="N3" s="168"/>
      <c r="O3" s="324" t="s">
        <v>11</v>
      </c>
      <c r="P3" s="324" t="s">
        <v>12</v>
      </c>
      <c r="Q3" s="321" t="s">
        <v>13</v>
      </c>
    </row>
    <row r="4" spans="1:18" s="1" customFormat="1" ht="39.75" customHeight="1" x14ac:dyDescent="0.2">
      <c r="A4" s="336"/>
      <c r="B4" s="336"/>
      <c r="C4" s="335"/>
      <c r="D4" s="333"/>
      <c r="E4" s="321"/>
      <c r="F4" s="165" t="s">
        <v>366</v>
      </c>
      <c r="G4" s="166" t="s">
        <v>1</v>
      </c>
      <c r="H4" s="165" t="s">
        <v>5</v>
      </c>
      <c r="I4" s="34" t="s">
        <v>52</v>
      </c>
      <c r="J4" s="33" t="s">
        <v>4</v>
      </c>
      <c r="K4" s="34" t="s">
        <v>43</v>
      </c>
      <c r="L4" s="33" t="s">
        <v>122</v>
      </c>
      <c r="M4" s="166" t="s">
        <v>42</v>
      </c>
      <c r="N4" s="166" t="s">
        <v>28</v>
      </c>
      <c r="O4" s="324"/>
      <c r="P4" s="324"/>
      <c r="Q4" s="321"/>
    </row>
    <row r="5" spans="1:18" s="99" customFormat="1" ht="15" customHeight="1" x14ac:dyDescent="0.2">
      <c r="A5" s="99" t="s">
        <v>318</v>
      </c>
      <c r="B5" s="105">
        <v>42178</v>
      </c>
      <c r="C5" s="101"/>
      <c r="D5" s="101">
        <v>128</v>
      </c>
      <c r="E5" s="45" t="s">
        <v>97</v>
      </c>
      <c r="F5" s="52"/>
      <c r="G5" s="52"/>
      <c r="H5" s="52">
        <v>5000</v>
      </c>
      <c r="I5" s="52">
        <v>23000</v>
      </c>
      <c r="J5" s="53"/>
      <c r="K5" s="54"/>
      <c r="L5" s="52"/>
      <c r="M5" s="52"/>
      <c r="N5" s="52"/>
      <c r="O5" s="102">
        <f t="shared" ref="O5:O31" si="0">SUM(F5:N5)</f>
        <v>28000</v>
      </c>
      <c r="P5" s="103">
        <f>O5/H1</f>
        <v>9.6672064190250619</v>
      </c>
      <c r="Q5" s="106"/>
    </row>
    <row r="6" spans="1:18" s="99" customFormat="1" ht="15" customHeight="1" x14ac:dyDescent="0.2">
      <c r="A6" s="99" t="s">
        <v>319</v>
      </c>
      <c r="B6" s="100">
        <f>B5+1</f>
        <v>42179</v>
      </c>
      <c r="C6" s="101">
        <v>1</v>
      </c>
      <c r="D6" s="101">
        <v>129</v>
      </c>
      <c r="E6" s="45" t="s">
        <v>97</v>
      </c>
      <c r="F6" s="52"/>
      <c r="G6" s="52"/>
      <c r="H6" s="52">
        <v>43300</v>
      </c>
      <c r="I6" s="52"/>
      <c r="J6" s="53"/>
      <c r="K6" s="54"/>
      <c r="L6" s="52">
        <v>14130</v>
      </c>
      <c r="M6" s="52"/>
      <c r="N6" s="52"/>
      <c r="O6" s="102">
        <f t="shared" si="0"/>
        <v>57430</v>
      </c>
      <c r="P6" s="103">
        <f>O6/H1</f>
        <v>19.828130880164618</v>
      </c>
      <c r="Q6" s="106"/>
    </row>
    <row r="7" spans="1:18" s="99" customFormat="1" ht="15" customHeight="1" x14ac:dyDescent="0.2">
      <c r="A7" s="99" t="s">
        <v>320</v>
      </c>
      <c r="B7" s="100">
        <f t="shared" ref="B7:B43" si="1">B6+1</f>
        <v>42180</v>
      </c>
      <c r="C7" s="101">
        <v>2</v>
      </c>
      <c r="D7" s="101">
        <v>130</v>
      </c>
      <c r="E7" s="45" t="s">
        <v>97</v>
      </c>
      <c r="F7" s="52"/>
      <c r="G7" s="52"/>
      <c r="H7" s="52">
        <v>19500</v>
      </c>
      <c r="I7" s="52">
        <v>26600</v>
      </c>
      <c r="J7" s="53">
        <v>50000</v>
      </c>
      <c r="K7" s="54"/>
      <c r="L7" s="52">
        <v>11320</v>
      </c>
      <c r="M7" s="52"/>
      <c r="N7" s="52"/>
      <c r="O7" s="102">
        <f t="shared" si="0"/>
        <v>107420</v>
      </c>
      <c r="P7" s="103">
        <f>O7/H1</f>
        <v>37.087546911845436</v>
      </c>
    </row>
    <row r="8" spans="1:18" s="99" customFormat="1" ht="15" customHeight="1" x14ac:dyDescent="0.2">
      <c r="A8" s="99" t="s">
        <v>321</v>
      </c>
      <c r="B8" s="100">
        <f t="shared" si="1"/>
        <v>42181</v>
      </c>
      <c r="C8" s="101">
        <v>3</v>
      </c>
      <c r="D8" s="101">
        <v>131</v>
      </c>
      <c r="E8" s="45" t="s">
        <v>97</v>
      </c>
      <c r="F8" s="52"/>
      <c r="G8" s="52"/>
      <c r="H8" s="52">
        <v>42200</v>
      </c>
      <c r="I8" s="52"/>
      <c r="J8" s="53">
        <v>8000</v>
      </c>
      <c r="K8" s="54"/>
      <c r="L8" s="52"/>
      <c r="M8" s="52">
        <v>7000</v>
      </c>
      <c r="N8" s="52"/>
      <c r="O8" s="102">
        <f t="shared" si="0"/>
        <v>57200</v>
      </c>
      <c r="P8" s="103">
        <f>O8/H1</f>
        <v>19.74872168457977</v>
      </c>
    </row>
    <row r="9" spans="1:18" s="99" customFormat="1" ht="15" customHeight="1" x14ac:dyDescent="0.2">
      <c r="A9" s="99" t="s">
        <v>322</v>
      </c>
      <c r="B9" s="100">
        <f t="shared" si="1"/>
        <v>42182</v>
      </c>
      <c r="C9" s="101">
        <v>4</v>
      </c>
      <c r="D9" s="101">
        <v>132</v>
      </c>
      <c r="E9" s="45" t="s">
        <v>97</v>
      </c>
      <c r="F9" s="52"/>
      <c r="G9" s="52"/>
      <c r="H9" s="52">
        <v>43200</v>
      </c>
      <c r="I9" s="52">
        <v>7400</v>
      </c>
      <c r="J9" s="53"/>
      <c r="K9" s="54"/>
      <c r="L9" s="52"/>
      <c r="M9" s="52"/>
      <c r="N9" s="52">
        <v>2300</v>
      </c>
      <c r="O9" s="102">
        <f t="shared" si="0"/>
        <v>52900</v>
      </c>
      <c r="P9" s="103">
        <f>O9/H1</f>
        <v>18.264114984515206</v>
      </c>
    </row>
    <row r="10" spans="1:18" s="99" customFormat="1" ht="15" customHeight="1" x14ac:dyDescent="0.2">
      <c r="A10" s="99" t="s">
        <v>323</v>
      </c>
      <c r="B10" s="100">
        <f t="shared" si="1"/>
        <v>42183</v>
      </c>
      <c r="C10" s="101">
        <v>5</v>
      </c>
      <c r="D10" s="101">
        <v>133</v>
      </c>
      <c r="E10" s="45" t="s">
        <v>97</v>
      </c>
      <c r="F10" s="52"/>
      <c r="G10" s="52"/>
      <c r="H10" s="52">
        <v>19100</v>
      </c>
      <c r="I10" s="52">
        <v>3000</v>
      </c>
      <c r="J10" s="53">
        <v>20000</v>
      </c>
      <c r="K10" s="54"/>
      <c r="L10" s="52"/>
      <c r="M10" s="52"/>
      <c r="N10" s="52">
        <v>10000</v>
      </c>
      <c r="O10" s="102">
        <f t="shared" si="0"/>
        <v>52100</v>
      </c>
      <c r="P10" s="103">
        <f>O10/H1</f>
        <v>17.987909086828779</v>
      </c>
      <c r="R10" s="107"/>
    </row>
    <row r="11" spans="1:18" s="99" customFormat="1" ht="15" customHeight="1" x14ac:dyDescent="0.2">
      <c r="A11" s="99" t="s">
        <v>317</v>
      </c>
      <c r="B11" s="100">
        <f t="shared" si="1"/>
        <v>42184</v>
      </c>
      <c r="C11" s="101">
        <v>6</v>
      </c>
      <c r="D11" s="101">
        <v>134</v>
      </c>
      <c r="E11" s="45" t="s">
        <v>97</v>
      </c>
      <c r="F11" s="52"/>
      <c r="G11" s="52"/>
      <c r="H11" s="52">
        <v>62500</v>
      </c>
      <c r="I11" s="52">
        <v>83000</v>
      </c>
      <c r="J11" s="53"/>
      <c r="K11" s="54"/>
      <c r="L11" s="52">
        <v>12440</v>
      </c>
      <c r="M11" s="52"/>
      <c r="N11" s="52">
        <v>800</v>
      </c>
      <c r="O11" s="102">
        <f t="shared" si="0"/>
        <v>158740</v>
      </c>
      <c r="P11" s="103">
        <f>O11/H1</f>
        <v>54.806155248429945</v>
      </c>
    </row>
    <row r="12" spans="1:18" s="99" customFormat="1" ht="15" customHeight="1" x14ac:dyDescent="0.2">
      <c r="A12" s="99" t="s">
        <v>318</v>
      </c>
      <c r="B12" s="100">
        <f t="shared" si="1"/>
        <v>42185</v>
      </c>
      <c r="C12" s="101">
        <v>7</v>
      </c>
      <c r="D12" s="101">
        <v>135</v>
      </c>
      <c r="E12" s="45" t="s">
        <v>98</v>
      </c>
      <c r="F12" s="52"/>
      <c r="G12" s="52"/>
      <c r="H12" s="52">
        <v>58650</v>
      </c>
      <c r="I12" s="52">
        <v>23000</v>
      </c>
      <c r="J12" s="53"/>
      <c r="K12" s="54"/>
      <c r="L12" s="52">
        <v>1400</v>
      </c>
      <c r="M12" s="52"/>
      <c r="N12" s="52"/>
      <c r="O12" s="102">
        <f t="shared" si="0"/>
        <v>83050</v>
      </c>
      <c r="P12" s="103">
        <f>O12/H1</f>
        <v>28.67362475357255</v>
      </c>
      <c r="R12" s="107"/>
    </row>
    <row r="13" spans="1:18" s="99" customFormat="1" ht="15" customHeight="1" x14ac:dyDescent="0.2">
      <c r="A13" s="99" t="s">
        <v>319</v>
      </c>
      <c r="B13" s="100">
        <f t="shared" si="1"/>
        <v>42186</v>
      </c>
      <c r="C13" s="101">
        <v>8</v>
      </c>
      <c r="D13" s="101">
        <v>136</v>
      </c>
      <c r="E13" s="45" t="s">
        <v>98</v>
      </c>
      <c r="F13" s="52"/>
      <c r="G13" s="52"/>
      <c r="H13" s="52">
        <v>29100</v>
      </c>
      <c r="I13" s="52">
        <v>8000</v>
      </c>
      <c r="J13" s="53"/>
      <c r="K13" s="54"/>
      <c r="L13" s="52"/>
      <c r="M13" s="52"/>
      <c r="N13" s="52">
        <v>7000</v>
      </c>
      <c r="O13" s="102">
        <f t="shared" si="0"/>
        <v>44100</v>
      </c>
      <c r="P13" s="103">
        <f>O13/H1</f>
        <v>15.225850109964474</v>
      </c>
      <c r="Q13" s="106"/>
    </row>
    <row r="14" spans="1:18" s="99" customFormat="1" ht="15" customHeight="1" x14ac:dyDescent="0.2">
      <c r="A14" s="99" t="s">
        <v>320</v>
      </c>
      <c r="B14" s="100">
        <f t="shared" si="1"/>
        <v>42187</v>
      </c>
      <c r="C14" s="101">
        <v>9</v>
      </c>
      <c r="D14" s="101">
        <v>137</v>
      </c>
      <c r="E14" s="45" t="s">
        <v>98</v>
      </c>
      <c r="F14" s="52"/>
      <c r="G14" s="52"/>
      <c r="H14" s="52"/>
      <c r="I14" s="52"/>
      <c r="J14" s="53"/>
      <c r="K14" s="54"/>
      <c r="L14" s="52"/>
      <c r="M14" s="52"/>
      <c r="N14" s="52"/>
      <c r="O14" s="102">
        <f t="shared" si="0"/>
        <v>0</v>
      </c>
      <c r="P14" s="103">
        <f>O14/H1</f>
        <v>0</v>
      </c>
    </row>
    <row r="15" spans="1:18" s="99" customFormat="1" ht="15" customHeight="1" x14ac:dyDescent="0.2">
      <c r="A15" s="99" t="s">
        <v>321</v>
      </c>
      <c r="B15" s="100">
        <f t="shared" si="1"/>
        <v>42188</v>
      </c>
      <c r="C15" s="101">
        <v>10</v>
      </c>
      <c r="D15" s="101">
        <v>138</v>
      </c>
      <c r="E15" s="45" t="s">
        <v>98</v>
      </c>
      <c r="F15" s="52"/>
      <c r="G15" s="52"/>
      <c r="H15" s="52">
        <v>47700</v>
      </c>
      <c r="I15" s="52">
        <v>8000</v>
      </c>
      <c r="J15" s="53"/>
      <c r="K15" s="54"/>
      <c r="L15" s="52"/>
      <c r="M15" s="52"/>
      <c r="N15" s="52">
        <v>500</v>
      </c>
      <c r="O15" s="102">
        <f t="shared" si="0"/>
        <v>56200</v>
      </c>
      <c r="P15" s="103">
        <f>O15/H1</f>
        <v>19.403464312471733</v>
      </c>
    </row>
    <row r="16" spans="1:18" s="99" customFormat="1" ht="15" customHeight="1" x14ac:dyDescent="0.2">
      <c r="A16" s="99" t="s">
        <v>322</v>
      </c>
      <c r="B16" s="100">
        <f t="shared" si="1"/>
        <v>42189</v>
      </c>
      <c r="C16" s="101">
        <v>11</v>
      </c>
      <c r="D16" s="101">
        <v>139</v>
      </c>
      <c r="E16" s="45" t="s">
        <v>98</v>
      </c>
      <c r="F16" s="52"/>
      <c r="G16" s="52"/>
      <c r="H16" s="52">
        <v>37650</v>
      </c>
      <c r="I16" s="52">
        <v>8000</v>
      </c>
      <c r="J16" s="53"/>
      <c r="K16" s="54"/>
      <c r="L16" s="52"/>
      <c r="M16" s="52"/>
      <c r="N16" s="52">
        <v>1000</v>
      </c>
      <c r="O16" s="102">
        <f t="shared" si="0"/>
        <v>46650</v>
      </c>
      <c r="P16" s="103">
        <f>O16/H1</f>
        <v>16.106256408839972</v>
      </c>
    </row>
    <row r="17" spans="1:17" s="99" customFormat="1" ht="15" customHeight="1" x14ac:dyDescent="0.2">
      <c r="A17" s="99" t="s">
        <v>323</v>
      </c>
      <c r="B17" s="100">
        <f t="shared" si="1"/>
        <v>42190</v>
      </c>
      <c r="C17" s="101">
        <v>12</v>
      </c>
      <c r="D17" s="101">
        <v>140</v>
      </c>
      <c r="E17" s="45" t="s">
        <v>98</v>
      </c>
      <c r="F17" s="52"/>
      <c r="G17" s="52"/>
      <c r="H17" s="52">
        <v>25100</v>
      </c>
      <c r="I17" s="52">
        <v>7000</v>
      </c>
      <c r="J17" s="53"/>
      <c r="K17" s="54"/>
      <c r="L17" s="52">
        <v>15000</v>
      </c>
      <c r="M17" s="52"/>
      <c r="N17" s="52">
        <v>450</v>
      </c>
      <c r="O17" s="102">
        <f t="shared" si="0"/>
        <v>47550</v>
      </c>
      <c r="P17" s="103">
        <f>O17/H1</f>
        <v>16.416988043737206</v>
      </c>
    </row>
    <row r="18" spans="1:17" s="99" customFormat="1" ht="15" customHeight="1" x14ac:dyDescent="0.2">
      <c r="A18" s="99" t="s">
        <v>317</v>
      </c>
      <c r="B18" s="100">
        <f t="shared" si="1"/>
        <v>42191</v>
      </c>
      <c r="C18" s="101">
        <v>13</v>
      </c>
      <c r="D18" s="101">
        <v>141</v>
      </c>
      <c r="E18" s="45" t="s">
        <v>98</v>
      </c>
      <c r="F18" s="52"/>
      <c r="G18" s="52"/>
      <c r="H18" s="52"/>
      <c r="I18" s="52"/>
      <c r="J18" s="53"/>
      <c r="K18" s="54"/>
      <c r="L18" s="52"/>
      <c r="M18" s="52"/>
      <c r="N18" s="52"/>
      <c r="O18" s="102">
        <f t="shared" si="0"/>
        <v>0</v>
      </c>
      <c r="P18" s="103">
        <f>O18/H1</f>
        <v>0</v>
      </c>
    </row>
    <row r="19" spans="1:17" s="99" customFormat="1" ht="15" customHeight="1" x14ac:dyDescent="0.2">
      <c r="A19" s="99" t="s">
        <v>318</v>
      </c>
      <c r="B19" s="100">
        <f t="shared" si="1"/>
        <v>42192</v>
      </c>
      <c r="C19" s="101">
        <v>14</v>
      </c>
      <c r="D19" s="101">
        <v>142</v>
      </c>
      <c r="E19" s="45" t="s">
        <v>100</v>
      </c>
      <c r="F19" s="52"/>
      <c r="G19" s="52"/>
      <c r="H19" s="52">
        <v>46000</v>
      </c>
      <c r="I19" s="52">
        <v>12000</v>
      </c>
      <c r="J19" s="53"/>
      <c r="K19" s="54"/>
      <c r="L19" s="52"/>
      <c r="M19" s="52">
        <v>7500</v>
      </c>
      <c r="N19" s="52"/>
      <c r="O19" s="102">
        <f t="shared" si="0"/>
        <v>65500</v>
      </c>
      <c r="P19" s="103">
        <f>O19/H1</f>
        <v>22.614357873076486</v>
      </c>
    </row>
    <row r="20" spans="1:17" s="99" customFormat="1" ht="15" customHeight="1" x14ac:dyDescent="0.2">
      <c r="A20" s="99" t="s">
        <v>319</v>
      </c>
      <c r="B20" s="100">
        <f t="shared" si="1"/>
        <v>42193</v>
      </c>
      <c r="C20" s="101">
        <v>15</v>
      </c>
      <c r="D20" s="101">
        <v>143</v>
      </c>
      <c r="E20" s="45" t="s">
        <v>110</v>
      </c>
      <c r="F20" s="52"/>
      <c r="G20" s="52"/>
      <c r="H20" s="52">
        <v>27500</v>
      </c>
      <c r="I20" s="52">
        <v>21400</v>
      </c>
      <c r="J20" s="53"/>
      <c r="K20" s="54"/>
      <c r="L20" s="52"/>
      <c r="M20" s="52"/>
      <c r="N20" s="52"/>
      <c r="O20" s="102">
        <f t="shared" si="0"/>
        <v>48900</v>
      </c>
      <c r="P20" s="103">
        <f>O20/H1</f>
        <v>16.883085496083055</v>
      </c>
    </row>
    <row r="21" spans="1:17" s="99" customFormat="1" ht="15" customHeight="1" x14ac:dyDescent="0.2">
      <c r="A21" s="99" t="s">
        <v>320</v>
      </c>
      <c r="B21" s="100">
        <f t="shared" si="1"/>
        <v>42194</v>
      </c>
      <c r="C21" s="101">
        <v>16</v>
      </c>
      <c r="D21" s="101">
        <v>144</v>
      </c>
      <c r="E21" s="45" t="s">
        <v>99</v>
      </c>
      <c r="F21" s="52"/>
      <c r="G21" s="52"/>
      <c r="H21" s="52">
        <v>15100</v>
      </c>
      <c r="I21" s="52"/>
      <c r="J21" s="53"/>
      <c r="K21" s="54">
        <v>50000</v>
      </c>
      <c r="L21" s="52"/>
      <c r="M21" s="52"/>
      <c r="N21" s="52"/>
      <c r="O21" s="102">
        <f t="shared" si="0"/>
        <v>65100</v>
      </c>
      <c r="P21" s="103">
        <f>O21/H1</f>
        <v>22.47625492423327</v>
      </c>
    </row>
    <row r="22" spans="1:17" s="99" customFormat="1" ht="15" customHeight="1" x14ac:dyDescent="0.2">
      <c r="A22" s="99" t="s">
        <v>321</v>
      </c>
      <c r="B22" s="100">
        <f t="shared" si="1"/>
        <v>42195</v>
      </c>
      <c r="C22" s="101">
        <v>17</v>
      </c>
      <c r="D22" s="101">
        <v>145</v>
      </c>
      <c r="E22" s="45" t="s">
        <v>99</v>
      </c>
      <c r="F22" s="52"/>
      <c r="G22" s="52"/>
      <c r="H22" s="52">
        <v>39770</v>
      </c>
      <c r="I22" s="52"/>
      <c r="J22" s="53"/>
      <c r="K22" s="54"/>
      <c r="L22" s="52">
        <v>11000</v>
      </c>
      <c r="M22" s="52"/>
      <c r="N22" s="52"/>
      <c r="O22" s="102">
        <f t="shared" si="0"/>
        <v>50770</v>
      </c>
      <c r="P22" s="103">
        <f>O22/H1</f>
        <v>17.528716781925088</v>
      </c>
      <c r="Q22" s="106"/>
    </row>
    <row r="23" spans="1:17" s="99" customFormat="1" ht="15" customHeight="1" x14ac:dyDescent="0.2">
      <c r="A23" s="99" t="s">
        <v>322</v>
      </c>
      <c r="B23" s="100">
        <f t="shared" si="1"/>
        <v>42196</v>
      </c>
      <c r="C23" s="101">
        <v>18</v>
      </c>
      <c r="D23" s="101">
        <v>146</v>
      </c>
      <c r="E23" s="45" t="s">
        <v>99</v>
      </c>
      <c r="F23" s="52"/>
      <c r="G23" s="104">
        <f>62.61*H1</f>
        <v>181342.9779</v>
      </c>
      <c r="H23" s="52">
        <v>37500</v>
      </c>
      <c r="I23" s="52">
        <v>210000</v>
      </c>
      <c r="J23" s="53"/>
      <c r="K23" s="54"/>
      <c r="L23" s="52">
        <v>4000</v>
      </c>
      <c r="M23" s="52"/>
      <c r="N23" s="52"/>
      <c r="O23" s="102">
        <f t="shared" si="0"/>
        <v>432842.9779</v>
      </c>
      <c r="P23" s="103">
        <f>O23/H1</f>
        <v>149.44222908517153</v>
      </c>
    </row>
    <row r="24" spans="1:17" s="99" customFormat="1" ht="15" customHeight="1" x14ac:dyDescent="0.2">
      <c r="A24" s="99" t="s">
        <v>323</v>
      </c>
      <c r="B24" s="100">
        <f t="shared" si="1"/>
        <v>42197</v>
      </c>
      <c r="C24" s="101">
        <v>19</v>
      </c>
      <c r="D24" s="101">
        <v>147</v>
      </c>
      <c r="E24" s="45" t="s">
        <v>102</v>
      </c>
      <c r="F24" s="52"/>
      <c r="G24" s="52"/>
      <c r="H24" s="52">
        <v>61328</v>
      </c>
      <c r="I24" s="52">
        <v>11000</v>
      </c>
      <c r="J24" s="53"/>
      <c r="K24" s="54"/>
      <c r="L24" s="52"/>
      <c r="M24" s="52"/>
      <c r="N24" s="52"/>
      <c r="O24" s="102">
        <f t="shared" si="0"/>
        <v>72328</v>
      </c>
      <c r="P24" s="103">
        <f>O24/H1</f>
        <v>24.97177520983017</v>
      </c>
    </row>
    <row r="25" spans="1:17" s="99" customFormat="1" ht="15" customHeight="1" x14ac:dyDescent="0.2">
      <c r="A25" s="99" t="s">
        <v>317</v>
      </c>
      <c r="B25" s="100">
        <f t="shared" si="1"/>
        <v>42198</v>
      </c>
      <c r="C25" s="101">
        <v>20</v>
      </c>
      <c r="D25" s="101">
        <v>148</v>
      </c>
      <c r="E25" s="45" t="s">
        <v>101</v>
      </c>
      <c r="F25" s="52"/>
      <c r="G25" s="52"/>
      <c r="H25" s="52">
        <v>40300</v>
      </c>
      <c r="I25" s="52"/>
      <c r="J25" s="53"/>
      <c r="K25" s="54"/>
      <c r="L25" s="52"/>
      <c r="M25" s="52"/>
      <c r="N25" s="52"/>
      <c r="O25" s="102">
        <f t="shared" si="0"/>
        <v>40300</v>
      </c>
      <c r="P25" s="103">
        <f>O25/H1</f>
        <v>13.913872095953929</v>
      </c>
    </row>
    <row r="26" spans="1:17" s="99" customFormat="1" ht="15" customHeight="1" x14ac:dyDescent="0.2">
      <c r="A26" s="99" t="s">
        <v>318</v>
      </c>
      <c r="B26" s="100">
        <f t="shared" si="1"/>
        <v>42199</v>
      </c>
      <c r="C26" s="101">
        <v>21</v>
      </c>
      <c r="D26" s="101">
        <v>149</v>
      </c>
      <c r="E26" s="45" t="s">
        <v>101</v>
      </c>
      <c r="F26" s="52"/>
      <c r="G26" s="52"/>
      <c r="H26" s="52">
        <v>17300</v>
      </c>
      <c r="I26" s="52"/>
      <c r="J26" s="53"/>
      <c r="K26" s="54">
        <v>93000</v>
      </c>
      <c r="L26" s="52"/>
      <c r="M26" s="52"/>
      <c r="N26" s="52">
        <v>500</v>
      </c>
      <c r="O26" s="102">
        <f t="shared" si="0"/>
        <v>110800</v>
      </c>
      <c r="P26" s="103">
        <f>O26/H1</f>
        <v>38.254516829570605</v>
      </c>
      <c r="Q26" s="106"/>
    </row>
    <row r="27" spans="1:17" s="99" customFormat="1" ht="15" customHeight="1" x14ac:dyDescent="0.2">
      <c r="A27" s="99" t="s">
        <v>319</v>
      </c>
      <c r="B27" s="100">
        <f t="shared" si="1"/>
        <v>42200</v>
      </c>
      <c r="C27" s="101">
        <v>22</v>
      </c>
      <c r="D27" s="270">
        <v>150</v>
      </c>
      <c r="E27" s="45" t="s">
        <v>101</v>
      </c>
      <c r="F27" s="52"/>
      <c r="G27" s="52"/>
      <c r="H27" s="52">
        <v>47100</v>
      </c>
      <c r="I27" s="52"/>
      <c r="J27" s="53">
        <v>34000</v>
      </c>
      <c r="K27" s="54"/>
      <c r="L27" s="52"/>
      <c r="M27" s="52"/>
      <c r="N27" s="52">
        <v>125000</v>
      </c>
      <c r="O27" s="102">
        <f t="shared" si="0"/>
        <v>206100</v>
      </c>
      <c r="P27" s="103">
        <f>O27/H1</f>
        <v>71.157544391466615</v>
      </c>
      <c r="Q27" s="106"/>
    </row>
    <row r="28" spans="1:17" s="99" customFormat="1" ht="15" customHeight="1" x14ac:dyDescent="0.2">
      <c r="A28" s="99" t="s">
        <v>320</v>
      </c>
      <c r="B28" s="100">
        <f t="shared" si="1"/>
        <v>42201</v>
      </c>
      <c r="C28" s="101">
        <v>23</v>
      </c>
      <c r="D28" s="101">
        <v>151</v>
      </c>
      <c r="E28" s="45" t="s">
        <v>112</v>
      </c>
      <c r="F28" s="52"/>
      <c r="G28" s="104">
        <f>44*H1</f>
        <v>127441.15999999999</v>
      </c>
      <c r="H28" s="52">
        <v>26200</v>
      </c>
      <c r="I28" s="52">
        <v>182000</v>
      </c>
      <c r="J28" s="53"/>
      <c r="K28" s="54"/>
      <c r="L28" s="52">
        <v>1800</v>
      </c>
      <c r="M28" s="52"/>
      <c r="N28" s="52"/>
      <c r="O28" s="102">
        <f t="shared" si="0"/>
        <v>337441.16</v>
      </c>
      <c r="P28" s="103">
        <f>O28/H1</f>
        <v>116.50404814268796</v>
      </c>
    </row>
    <row r="29" spans="1:17" s="99" customFormat="1" ht="15" customHeight="1" x14ac:dyDescent="0.2">
      <c r="A29" s="99" t="s">
        <v>321</v>
      </c>
      <c r="B29" s="100">
        <f t="shared" si="1"/>
        <v>42202</v>
      </c>
      <c r="C29" s="101">
        <v>24</v>
      </c>
      <c r="D29" s="101">
        <v>152</v>
      </c>
      <c r="E29" s="45" t="s">
        <v>111</v>
      </c>
      <c r="F29" s="52"/>
      <c r="G29" s="52">
        <v>40000</v>
      </c>
      <c r="H29" s="52">
        <v>35500</v>
      </c>
      <c r="I29" s="52">
        <v>130000</v>
      </c>
      <c r="J29" s="53">
        <v>4000</v>
      </c>
      <c r="K29" s="54"/>
      <c r="L29" s="52"/>
      <c r="M29" s="52"/>
      <c r="N29" s="52">
        <v>2000</v>
      </c>
      <c r="O29" s="102">
        <f t="shared" si="0"/>
        <v>211500</v>
      </c>
      <c r="P29" s="103">
        <f>O29/H1</f>
        <v>73.021934200850026</v>
      </c>
    </row>
    <row r="30" spans="1:17" s="99" customFormat="1" ht="15" customHeight="1" x14ac:dyDescent="0.2">
      <c r="A30" s="99" t="s">
        <v>322</v>
      </c>
      <c r="B30" s="100">
        <f t="shared" si="1"/>
        <v>42203</v>
      </c>
      <c r="C30" s="101">
        <v>25</v>
      </c>
      <c r="D30" s="101">
        <v>153</v>
      </c>
      <c r="E30" s="45" t="s">
        <v>113</v>
      </c>
      <c r="F30" s="52"/>
      <c r="G30" s="52"/>
      <c r="H30" s="52">
        <v>43500</v>
      </c>
      <c r="I30" s="52"/>
      <c r="J30" s="53"/>
      <c r="K30" s="54"/>
      <c r="L30" s="52"/>
      <c r="M30" s="52"/>
      <c r="N30" s="52"/>
      <c r="O30" s="102">
        <f t="shared" si="0"/>
        <v>43500</v>
      </c>
      <c r="P30" s="103">
        <f>O30/H1</f>
        <v>15.018695686699651</v>
      </c>
    </row>
    <row r="31" spans="1:17" s="99" customFormat="1" ht="15" customHeight="1" x14ac:dyDescent="0.2">
      <c r="A31" s="99" t="s">
        <v>323</v>
      </c>
      <c r="B31" s="100">
        <f t="shared" si="1"/>
        <v>42204</v>
      </c>
      <c r="C31" s="101">
        <v>26</v>
      </c>
      <c r="D31" s="101">
        <v>154</v>
      </c>
      <c r="E31" s="45" t="s">
        <v>113</v>
      </c>
      <c r="F31" s="52"/>
      <c r="G31" s="52"/>
      <c r="H31" s="52">
        <v>28000</v>
      </c>
      <c r="I31" s="52"/>
      <c r="J31" s="53"/>
      <c r="K31" s="54">
        <v>86000</v>
      </c>
      <c r="L31" s="52"/>
      <c r="M31" s="52"/>
      <c r="N31" s="52"/>
      <c r="O31" s="102">
        <f t="shared" si="0"/>
        <v>114000</v>
      </c>
      <c r="P31" s="103">
        <f>O31/H1</f>
        <v>39.359340420316329</v>
      </c>
    </row>
    <row r="32" spans="1:17" s="99" customFormat="1" ht="15" customHeight="1" x14ac:dyDescent="0.2">
      <c r="A32" s="99" t="s">
        <v>317</v>
      </c>
      <c r="B32" s="100">
        <f t="shared" si="1"/>
        <v>42205</v>
      </c>
      <c r="C32" s="101">
        <v>27</v>
      </c>
      <c r="D32" s="101">
        <v>155</v>
      </c>
      <c r="E32" s="45" t="s">
        <v>114</v>
      </c>
      <c r="F32" s="52"/>
      <c r="G32" s="52"/>
      <c r="H32" s="52">
        <v>41800</v>
      </c>
      <c r="I32" s="52"/>
      <c r="J32" s="53"/>
      <c r="K32" s="54"/>
      <c r="L32" s="52"/>
      <c r="M32" s="52"/>
      <c r="N32" s="52"/>
      <c r="O32" s="102">
        <f t="shared" ref="O32:O39" si="2">SUM(F32:N32)</f>
        <v>41800</v>
      </c>
      <c r="P32" s="103">
        <f>O32/H1</f>
        <v>14.431758154115986</v>
      </c>
    </row>
    <row r="33" spans="1:17" s="99" customFormat="1" ht="15" customHeight="1" x14ac:dyDescent="0.2">
      <c r="A33" s="99" t="s">
        <v>318</v>
      </c>
      <c r="B33" s="100">
        <f t="shared" si="1"/>
        <v>42206</v>
      </c>
      <c r="C33" s="101">
        <v>28</v>
      </c>
      <c r="D33" s="101">
        <v>156</v>
      </c>
      <c r="E33" s="45" t="s">
        <v>115</v>
      </c>
      <c r="F33" s="52"/>
      <c r="G33" s="52">
        <v>380000</v>
      </c>
      <c r="H33" s="52">
        <v>11000</v>
      </c>
      <c r="I33" s="52">
        <v>261600</v>
      </c>
      <c r="J33" s="53"/>
      <c r="K33" s="54"/>
      <c r="L33" s="52"/>
      <c r="M33" s="52">
        <v>12000</v>
      </c>
      <c r="N33" s="52"/>
      <c r="O33" s="102">
        <f t="shared" si="2"/>
        <v>664600</v>
      </c>
      <c r="P33" s="103">
        <f>O33/H1</f>
        <v>229.45804950300203</v>
      </c>
    </row>
    <row r="34" spans="1:17" s="99" customFormat="1" ht="15" customHeight="1" x14ac:dyDescent="0.2">
      <c r="A34" s="99" t="s">
        <v>319</v>
      </c>
      <c r="B34" s="100">
        <f t="shared" si="1"/>
        <v>42207</v>
      </c>
      <c r="C34" s="101">
        <v>29</v>
      </c>
      <c r="D34" s="101">
        <v>157</v>
      </c>
      <c r="E34" s="45" t="s">
        <v>116</v>
      </c>
      <c r="F34" s="52"/>
      <c r="G34" s="52"/>
      <c r="H34" s="52">
        <v>46300</v>
      </c>
      <c r="I34" s="52">
        <v>4000</v>
      </c>
      <c r="J34" s="53">
        <v>6000</v>
      </c>
      <c r="K34" s="54"/>
      <c r="L34" s="52"/>
      <c r="M34" s="52"/>
      <c r="N34" s="52"/>
      <c r="O34" s="102">
        <f t="shared" si="2"/>
        <v>56300</v>
      </c>
      <c r="P34" s="103">
        <f>O34/H1</f>
        <v>19.437990049682536</v>
      </c>
    </row>
    <row r="35" spans="1:17" s="99" customFormat="1" ht="15" customHeight="1" x14ac:dyDescent="0.2">
      <c r="A35" s="99" t="s">
        <v>320</v>
      </c>
      <c r="B35" s="100">
        <f t="shared" si="1"/>
        <v>42208</v>
      </c>
      <c r="C35" s="101">
        <v>30</v>
      </c>
      <c r="D35" s="101">
        <v>158</v>
      </c>
      <c r="E35" s="45" t="s">
        <v>116</v>
      </c>
      <c r="F35" s="52"/>
      <c r="G35" s="52"/>
      <c r="H35" s="52">
        <v>46200</v>
      </c>
      <c r="I35" s="52">
        <v>64000</v>
      </c>
      <c r="J35" s="53">
        <v>24000</v>
      </c>
      <c r="K35" s="54"/>
      <c r="L35" s="52">
        <v>1000</v>
      </c>
      <c r="M35" s="52"/>
      <c r="N35" s="52"/>
      <c r="O35" s="102">
        <f t="shared" si="2"/>
        <v>135200</v>
      </c>
      <c r="P35" s="103">
        <f>O35/H1</f>
        <v>46.678796709006733</v>
      </c>
    </row>
    <row r="36" spans="1:17" s="99" customFormat="1" ht="15" customHeight="1" x14ac:dyDescent="0.2">
      <c r="A36" s="99" t="s">
        <v>321</v>
      </c>
      <c r="B36" s="100">
        <f t="shared" si="1"/>
        <v>42209</v>
      </c>
      <c r="C36" s="101">
        <v>31</v>
      </c>
      <c r="D36" s="101">
        <v>159</v>
      </c>
      <c r="E36" s="45" t="s">
        <v>116</v>
      </c>
      <c r="F36" s="52"/>
      <c r="G36" s="52"/>
      <c r="H36" s="52">
        <v>54400</v>
      </c>
      <c r="I36" s="52">
        <v>12000</v>
      </c>
      <c r="J36" s="53"/>
      <c r="K36" s="54"/>
      <c r="L36" s="52"/>
      <c r="M36" s="52"/>
      <c r="N36" s="52">
        <v>18900</v>
      </c>
      <c r="O36" s="102">
        <f t="shared" si="2"/>
        <v>85300</v>
      </c>
      <c r="P36" s="103">
        <f>O36/H1</f>
        <v>29.450453840815637</v>
      </c>
    </row>
    <row r="37" spans="1:17" s="99" customFormat="1" ht="15" customHeight="1" x14ac:dyDescent="0.2">
      <c r="A37" s="99" t="s">
        <v>322</v>
      </c>
      <c r="B37" s="100">
        <f t="shared" si="1"/>
        <v>42210</v>
      </c>
      <c r="C37" s="101">
        <v>32</v>
      </c>
      <c r="D37" s="101">
        <v>160</v>
      </c>
      <c r="E37" s="45" t="s">
        <v>116</v>
      </c>
      <c r="F37" s="52"/>
      <c r="G37" s="52"/>
      <c r="H37" s="52">
        <v>40800</v>
      </c>
      <c r="I37" s="52">
        <v>120000</v>
      </c>
      <c r="J37" s="53"/>
      <c r="K37" s="54"/>
      <c r="L37" s="52"/>
      <c r="M37" s="52"/>
      <c r="N37" s="52"/>
      <c r="O37" s="102">
        <f t="shared" si="2"/>
        <v>160800</v>
      </c>
      <c r="P37" s="103">
        <f>O37/H1</f>
        <v>55.517385434972503</v>
      </c>
    </row>
    <row r="38" spans="1:17" s="99" customFormat="1" ht="15" customHeight="1" x14ac:dyDescent="0.2">
      <c r="A38" s="99" t="s">
        <v>323</v>
      </c>
      <c r="B38" s="100">
        <f t="shared" si="1"/>
        <v>42211</v>
      </c>
      <c r="C38" s="101">
        <v>33</v>
      </c>
      <c r="D38" s="101">
        <v>161</v>
      </c>
      <c r="E38" s="45" t="s">
        <v>123</v>
      </c>
      <c r="F38" s="52"/>
      <c r="G38" s="52"/>
      <c r="H38" s="52">
        <v>36946</v>
      </c>
      <c r="I38" s="52"/>
      <c r="J38" s="53"/>
      <c r="K38" s="54"/>
      <c r="L38" s="52">
        <v>3980</v>
      </c>
      <c r="M38" s="52"/>
      <c r="N38" s="52"/>
      <c r="O38" s="102">
        <f t="shared" si="2"/>
        <v>40926</v>
      </c>
      <c r="P38" s="103">
        <f>O38/H1</f>
        <v>14.130003210893561</v>
      </c>
    </row>
    <row r="39" spans="1:17" s="99" customFormat="1" ht="15" customHeight="1" x14ac:dyDescent="0.2">
      <c r="A39" s="99" t="s">
        <v>317</v>
      </c>
      <c r="B39" s="100">
        <f t="shared" si="1"/>
        <v>42212</v>
      </c>
      <c r="C39" s="101">
        <v>34</v>
      </c>
      <c r="D39" s="101">
        <v>162</v>
      </c>
      <c r="E39" s="45" t="s">
        <v>123</v>
      </c>
      <c r="F39" s="52"/>
      <c r="G39" s="52"/>
      <c r="H39" s="52">
        <v>42930</v>
      </c>
      <c r="I39" s="52"/>
      <c r="J39" s="53"/>
      <c r="K39" s="54"/>
      <c r="L39" s="52">
        <v>18000</v>
      </c>
      <c r="M39" s="52">
        <v>9000</v>
      </c>
      <c r="N39" s="52"/>
      <c r="O39" s="102">
        <f t="shared" si="2"/>
        <v>69930</v>
      </c>
      <c r="P39" s="103">
        <f>O39/H1</f>
        <v>24.143848031515095</v>
      </c>
    </row>
    <row r="40" spans="1:17" s="99" customFormat="1" ht="15" customHeight="1" x14ac:dyDescent="0.2">
      <c r="A40" s="99" t="s">
        <v>318</v>
      </c>
      <c r="B40" s="100">
        <f t="shared" si="1"/>
        <v>42213</v>
      </c>
      <c r="C40" s="101">
        <v>35</v>
      </c>
      <c r="D40" s="101">
        <v>163</v>
      </c>
      <c r="E40" s="45" t="s">
        <v>124</v>
      </c>
      <c r="F40" s="52"/>
      <c r="G40" s="52"/>
      <c r="H40" s="52">
        <v>23800</v>
      </c>
      <c r="I40" s="52">
        <v>26000</v>
      </c>
      <c r="J40" s="53"/>
      <c r="K40" s="54"/>
      <c r="L40" s="52"/>
      <c r="M40" s="52"/>
      <c r="N40" s="52"/>
      <c r="O40" s="102">
        <f t="shared" ref="O40:O43" si="3">SUM(F40:N40)</f>
        <v>49800</v>
      </c>
      <c r="P40" s="103">
        <f>O40/H1</f>
        <v>17.193817130980289</v>
      </c>
    </row>
    <row r="41" spans="1:17" s="99" customFormat="1" ht="15" customHeight="1" x14ac:dyDescent="0.2">
      <c r="A41" s="99" t="s">
        <v>319</v>
      </c>
      <c r="B41" s="100">
        <f t="shared" si="1"/>
        <v>42214</v>
      </c>
      <c r="C41" s="101">
        <v>36</v>
      </c>
      <c r="D41" s="101">
        <v>164</v>
      </c>
      <c r="E41" s="45" t="s">
        <v>119</v>
      </c>
      <c r="F41" s="52"/>
      <c r="G41" s="52">
        <v>120000</v>
      </c>
      <c r="H41" s="52">
        <v>24500</v>
      </c>
      <c r="I41" s="52">
        <v>50000</v>
      </c>
      <c r="J41" s="53"/>
      <c r="K41" s="54"/>
      <c r="L41" s="52"/>
      <c r="M41" s="52"/>
      <c r="N41" s="52"/>
      <c r="O41" s="102">
        <f t="shared" si="3"/>
        <v>194500</v>
      </c>
      <c r="P41" s="103">
        <f>O41/H1</f>
        <v>67.152558875013383</v>
      </c>
    </row>
    <row r="42" spans="1:17" s="99" customFormat="1" ht="15" customHeight="1" x14ac:dyDescent="0.2">
      <c r="A42" s="99" t="s">
        <v>320</v>
      </c>
      <c r="B42" s="100">
        <f t="shared" si="1"/>
        <v>42215</v>
      </c>
      <c r="C42" s="101">
        <v>37</v>
      </c>
      <c r="D42" s="101">
        <v>165</v>
      </c>
      <c r="E42" s="45" t="s">
        <v>120</v>
      </c>
      <c r="F42" s="52"/>
      <c r="G42" s="52"/>
      <c r="H42" s="52">
        <v>26000</v>
      </c>
      <c r="I42" s="52">
        <v>15000</v>
      </c>
      <c r="J42" s="53"/>
      <c r="K42" s="54"/>
      <c r="L42" s="52">
        <v>3600</v>
      </c>
      <c r="M42" s="52"/>
      <c r="N42" s="52"/>
      <c r="O42" s="102">
        <f t="shared" si="3"/>
        <v>44600</v>
      </c>
      <c r="P42" s="103">
        <f>O42/H1</f>
        <v>15.398478796018493</v>
      </c>
    </row>
    <row r="43" spans="1:17" s="99" customFormat="1" ht="15" customHeight="1" x14ac:dyDescent="0.2">
      <c r="A43" s="99" t="s">
        <v>321</v>
      </c>
      <c r="B43" s="100">
        <f t="shared" si="1"/>
        <v>42216</v>
      </c>
      <c r="C43" s="101">
        <v>38</v>
      </c>
      <c r="D43" s="101">
        <v>166</v>
      </c>
      <c r="E43" s="45" t="s">
        <v>121</v>
      </c>
      <c r="F43" s="52"/>
      <c r="G43" s="52">
        <v>90000</v>
      </c>
      <c r="H43" s="52">
        <v>2000</v>
      </c>
      <c r="I43" s="52">
        <v>4000</v>
      </c>
      <c r="J43" s="53"/>
      <c r="K43" s="54"/>
      <c r="L43" s="52"/>
      <c r="M43" s="52"/>
      <c r="N43" s="52"/>
      <c r="O43" s="102">
        <f t="shared" si="3"/>
        <v>96000</v>
      </c>
      <c r="P43" s="103">
        <f>O43/H1</f>
        <v>33.144707722371642</v>
      </c>
    </row>
    <row r="44" spans="1:17" ht="15" customHeight="1" x14ac:dyDescent="0.2">
      <c r="B44" s="10"/>
      <c r="E44" s="21" t="s">
        <v>26</v>
      </c>
      <c r="F44" s="55">
        <f t="shared" ref="F44:O44" si="4">SUM(F5:F43)</f>
        <v>0</v>
      </c>
      <c r="G44" s="55">
        <f t="shared" si="4"/>
        <v>938784.13789999997</v>
      </c>
      <c r="H44" s="55">
        <f t="shared" si="4"/>
        <v>1294774</v>
      </c>
      <c r="I44" s="55">
        <f t="shared" si="4"/>
        <v>1320000</v>
      </c>
      <c r="J44" s="56">
        <f t="shared" si="4"/>
        <v>146000</v>
      </c>
      <c r="K44" s="57">
        <f t="shared" si="4"/>
        <v>229000</v>
      </c>
      <c r="L44" s="55">
        <f t="shared" si="4"/>
        <v>97670</v>
      </c>
      <c r="M44" s="55">
        <f t="shared" si="4"/>
        <v>35500</v>
      </c>
      <c r="N44" s="55">
        <f t="shared" si="4"/>
        <v>168450</v>
      </c>
      <c r="O44" s="55">
        <f t="shared" si="4"/>
        <v>4230178.1379000004</v>
      </c>
      <c r="P44" s="20"/>
      <c r="Q44" s="55"/>
    </row>
    <row r="45" spans="1:17" ht="15" customHeight="1" x14ac:dyDescent="0.2">
      <c r="B45" s="4"/>
      <c r="C45" s="4"/>
      <c r="D45" s="4"/>
      <c r="E45" s="25" t="s">
        <v>25</v>
      </c>
      <c r="F45" s="30">
        <f>F44/H1</f>
        <v>0</v>
      </c>
      <c r="G45" s="30">
        <f>G44/H1</f>
        <v>324.1221444280639</v>
      </c>
      <c r="H45" s="30">
        <f>H44/H1</f>
        <v>447.03026871381275</v>
      </c>
      <c r="I45" s="30">
        <f>I44/H1</f>
        <v>455.73973118261011</v>
      </c>
      <c r="J45" s="37">
        <f>J44/H1</f>
        <v>50.40757632777354</v>
      </c>
      <c r="K45" s="38">
        <f>K44/H1</f>
        <v>79.063938212740695</v>
      </c>
      <c r="L45" s="30">
        <f>L44/H1</f>
        <v>33.721287533792065</v>
      </c>
      <c r="M45" s="30">
        <f>M44/H1</f>
        <v>12.256636709835348</v>
      </c>
      <c r="N45" s="30">
        <f>N44/H1</f>
        <v>58.158604331598994</v>
      </c>
      <c r="O45" s="55"/>
      <c r="P45" s="20"/>
      <c r="Q45" s="55"/>
    </row>
    <row r="46" spans="1:17" ht="15" customHeight="1" x14ac:dyDescent="0.2">
      <c r="E46" s="28" t="s">
        <v>27</v>
      </c>
      <c r="F46" s="31">
        <f>F45/C43</f>
        <v>0</v>
      </c>
      <c r="G46" s="31">
        <f>G45/C43</f>
        <v>8.5295301165279973</v>
      </c>
      <c r="H46" s="31">
        <f>H45/C43</f>
        <v>11.763954439837178</v>
      </c>
      <c r="I46" s="31">
        <f>I45/C43</f>
        <v>11.993150820595003</v>
      </c>
      <c r="J46" s="322">
        <f>(J45+K45)/C43</f>
        <v>3.4071451194872169</v>
      </c>
      <c r="K46" s="323"/>
      <c r="L46" s="31">
        <f>L45/C43</f>
        <v>0.88740230352084382</v>
      </c>
      <c r="M46" s="31">
        <f>M45/C43</f>
        <v>0.32254307131145654</v>
      </c>
      <c r="N46" s="31">
        <f>N45/C43</f>
        <v>1.5304895876736577</v>
      </c>
      <c r="O46" s="3"/>
      <c r="P46" s="23"/>
      <c r="Q46" s="3"/>
    </row>
    <row r="47" spans="1:17" ht="15" customHeight="1" x14ac:dyDescent="0.2">
      <c r="E47" s="24" t="s">
        <v>38</v>
      </c>
      <c r="F47" s="41">
        <f>SUM(F45:N45)</f>
        <v>1460.5001874402274</v>
      </c>
      <c r="G47" s="51"/>
      <c r="H47" s="51"/>
      <c r="J47" s="319">
        <f>J45+K45</f>
        <v>129.47151454051425</v>
      </c>
      <c r="K47" s="320"/>
      <c r="O47" s="55"/>
      <c r="Q47" s="27"/>
    </row>
    <row r="48" spans="1:17" ht="15" customHeight="1" x14ac:dyDescent="0.2">
      <c r="E48" s="24" t="s">
        <v>39</v>
      </c>
      <c r="F48" s="44">
        <f>F47/C43</f>
        <v>38.434215458953354</v>
      </c>
      <c r="G48" s="29"/>
      <c r="O48" s="51"/>
      <c r="Q48" s="27"/>
    </row>
    <row r="49" spans="17:17" ht="15" customHeight="1" x14ac:dyDescent="0.2">
      <c r="Q49" s="27"/>
    </row>
    <row r="50" spans="17:17" ht="15" customHeight="1" x14ac:dyDescent="0.2"/>
    <row r="51" spans="17:17" ht="15" customHeight="1" x14ac:dyDescent="0.2"/>
    <row r="52" spans="17:17" ht="15" customHeight="1" x14ac:dyDescent="0.2"/>
    <row r="53" spans="17:17" ht="15" customHeight="1" x14ac:dyDescent="0.2"/>
    <row r="54" spans="17:17" ht="15" customHeight="1" x14ac:dyDescent="0.2"/>
    <row r="55" spans="17:17" ht="15" customHeight="1" x14ac:dyDescent="0.2"/>
    <row r="56" spans="17:17" ht="15" customHeight="1" x14ac:dyDescent="0.2"/>
    <row r="57" spans="17:17" ht="15" customHeight="1" x14ac:dyDescent="0.2"/>
    <row r="58" spans="17:17" ht="15" customHeight="1" x14ac:dyDescent="0.2"/>
    <row r="59" spans="17:17" ht="15" customHeight="1" x14ac:dyDescent="0.2"/>
    <row r="60" spans="17:17" ht="15" customHeight="1" x14ac:dyDescent="0.2"/>
    <row r="61" spans="17:17" ht="15" customHeight="1" x14ac:dyDescent="0.2"/>
    <row r="62" spans="17:17" ht="15" customHeight="1" x14ac:dyDescent="0.2"/>
    <row r="63" spans="17:17" ht="15" customHeight="1" x14ac:dyDescent="0.2"/>
    <row r="64" spans="17:1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</sheetData>
  <sheetProtection insertColumns="0" insertRows="0" deleteColumns="0" deleteRows="0"/>
  <mergeCells count="11">
    <mergeCell ref="J47:K47"/>
    <mergeCell ref="C3:C4"/>
    <mergeCell ref="E3:E4"/>
    <mergeCell ref="B1:C1"/>
    <mergeCell ref="O3:O4"/>
    <mergeCell ref="P3:P4"/>
    <mergeCell ref="Q3:Q4"/>
    <mergeCell ref="J46:K46"/>
    <mergeCell ref="J3:K3"/>
    <mergeCell ref="A3:B4"/>
    <mergeCell ref="D3:D4"/>
  </mergeCells>
  <pageMargins left="0.7" right="0.7" top="0.75" bottom="0.75" header="0.3" footer="0.3"/>
  <pageSetup paperSize="9" orientation="portrait" horizontalDpi="4294967292" verticalDpi="4294967292"/>
  <ignoredErrors>
    <ignoredError sqref="B6:B39 B40:B43" unlockedFormula="1"/>
    <ignoredError sqref="O5:O22 F44:O44 O32 O33 O34 O35 O24 O30 O23 O26:O29 O25 O36 O37 O38 O39 O40 O41 O42 O43 O31" emptyCellReference="1"/>
    <ignoredError sqref="P32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29</vt:i4>
      </vt:variant>
    </vt:vector>
  </HeadingPairs>
  <TitlesOfParts>
    <vt:vector size="29" baseType="lpstr">
      <vt:lpstr>Riassunto_Giro del Mondo</vt:lpstr>
      <vt:lpstr>1.Argentina</vt:lpstr>
      <vt:lpstr>2.Uruguay</vt:lpstr>
      <vt:lpstr>3.Brasile</vt:lpstr>
      <vt:lpstr>4.French Guiana</vt:lpstr>
      <vt:lpstr>5.Suriname</vt:lpstr>
      <vt:lpstr>6.Curacao</vt:lpstr>
      <vt:lpstr>7.Cuba</vt:lpstr>
      <vt:lpstr>8.Colombia</vt:lpstr>
      <vt:lpstr>9.Ecuador</vt:lpstr>
      <vt:lpstr>10.Perù</vt:lpstr>
      <vt:lpstr>11.Bolivia</vt:lpstr>
      <vt:lpstr>12.Cile</vt:lpstr>
      <vt:lpstr>13.Polinesia F.</vt:lpstr>
      <vt:lpstr>14.Nuova Zelanda</vt:lpstr>
      <vt:lpstr>15.Australia</vt:lpstr>
      <vt:lpstr>16.Timor Est</vt:lpstr>
      <vt:lpstr>17.Indonesia</vt:lpstr>
      <vt:lpstr>18.Thailandia</vt:lpstr>
      <vt:lpstr>19.Hong Kong</vt:lpstr>
      <vt:lpstr>20.Myanmar</vt:lpstr>
      <vt:lpstr>21.Cambogia</vt:lpstr>
      <vt:lpstr>22.Laos</vt:lpstr>
      <vt:lpstr>23.Vietnam</vt:lpstr>
      <vt:lpstr>24.Filippine</vt:lpstr>
      <vt:lpstr>25.Malesia</vt:lpstr>
      <vt:lpstr>26.Nepal</vt:lpstr>
      <vt:lpstr>27.India</vt:lpstr>
      <vt:lpstr>28.Italia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2016-02-29T08:20:48Z</cp:lastPrinted>
  <dcterms:created xsi:type="dcterms:W3CDTF">2014-10-20T11:35:05Z</dcterms:created>
  <dcterms:modified xsi:type="dcterms:W3CDTF">2024-05-01T16:30:14Z</dcterms:modified>
</cp:coreProperties>
</file>