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ideanomade/Desktop/Blog/Vivi e Viaggia/Articoli/Budget_4/1/"/>
    </mc:Choice>
  </mc:AlternateContent>
  <xr:revisionPtr revIDLastSave="0" documentId="13_ncr:1_{78FE61E3-8BC2-3C43-B292-F0373E6BB1B8}" xr6:coauthVersionLast="47" xr6:coauthVersionMax="47" xr10:uidLastSave="{00000000-0000-0000-0000-000000000000}"/>
  <bookViews>
    <workbookView xWindow="1580" yWindow="1000" windowWidth="25600" windowHeight="14960" tabRatio="937" xr2:uid="{00000000-000D-0000-FFFF-FFFF00000000}"/>
  </bookViews>
  <sheets>
    <sheet name="Riassunto_Sud America" sheetId="101" r:id="rId1"/>
    <sheet name="1.Argentina" sheetId="85" r:id="rId2"/>
    <sheet name="2.Uruguay" sheetId="69" r:id="rId3"/>
    <sheet name="3.Brasile" sheetId="70" r:id="rId4"/>
    <sheet name="4.French Guiana" sheetId="73" r:id="rId5"/>
    <sheet name="5.Suriname" sheetId="75" r:id="rId6"/>
    <sheet name="6.Curacao" sheetId="77" r:id="rId7"/>
    <sheet name="7.Cuba " sheetId="79" r:id="rId8"/>
    <sheet name="8.Colombia" sheetId="80" r:id="rId9"/>
    <sheet name="9.Ecuador" sheetId="81" r:id="rId10"/>
    <sheet name="10.Perù" sheetId="82" r:id="rId11"/>
    <sheet name="11.Bolivia" sheetId="83" r:id="rId12"/>
    <sheet name="12.Cile" sheetId="84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7" i="84" l="1"/>
  <c r="H28" i="84" s="1"/>
  <c r="G27" i="84"/>
  <c r="G28" i="84" s="1"/>
  <c r="I27" i="84"/>
  <c r="I28" i="84" s="1"/>
  <c r="F27" i="84"/>
  <c r="F28" i="84"/>
  <c r="F29" i="84" s="1"/>
  <c r="K27" i="84"/>
  <c r="K28" i="84" s="1"/>
  <c r="M27" i="84"/>
  <c r="M28" i="84" s="1"/>
  <c r="E27" i="84"/>
  <c r="E28" i="84" s="1"/>
  <c r="J27" i="84"/>
  <c r="J28" i="84" s="1"/>
  <c r="L27" i="84"/>
  <c r="L28" i="84" s="1"/>
  <c r="E28" i="83"/>
  <c r="E29" i="83" s="1"/>
  <c r="F28" i="83"/>
  <c r="F29" i="83"/>
  <c r="D13" i="101" s="1"/>
  <c r="G28" i="83"/>
  <c r="G29" i="83" s="1"/>
  <c r="H28" i="83"/>
  <c r="H29" i="83" s="1"/>
  <c r="I28" i="83"/>
  <c r="I29" i="83" s="1"/>
  <c r="J28" i="83"/>
  <c r="J29" i="83" s="1"/>
  <c r="K28" i="83"/>
  <c r="K29" i="83" s="1"/>
  <c r="L28" i="83"/>
  <c r="L29" i="83" s="1"/>
  <c r="M28" i="83"/>
  <c r="M29" i="83" s="1"/>
  <c r="E42" i="82"/>
  <c r="E43" i="82" s="1"/>
  <c r="E44" i="82" s="1"/>
  <c r="F42" i="82"/>
  <c r="F43" i="82" s="1"/>
  <c r="G42" i="82"/>
  <c r="G43" i="82" s="1"/>
  <c r="H42" i="82"/>
  <c r="H43" i="82" s="1"/>
  <c r="I42" i="82"/>
  <c r="I43" i="82" s="1"/>
  <c r="J42" i="82"/>
  <c r="J43" i="82" s="1"/>
  <c r="K42" i="82"/>
  <c r="K43" i="82" s="1"/>
  <c r="L42" i="82"/>
  <c r="L43" i="82" s="1"/>
  <c r="I12" i="101" s="1"/>
  <c r="M42" i="82"/>
  <c r="M43" i="82" s="1"/>
  <c r="J12" i="101" s="1"/>
  <c r="E28" i="81"/>
  <c r="E29" i="81" s="1"/>
  <c r="F28" i="81"/>
  <c r="F29" i="81" s="1"/>
  <c r="G28" i="81"/>
  <c r="G29" i="81" s="1"/>
  <c r="H28" i="81"/>
  <c r="H29" i="81" s="1"/>
  <c r="I28" i="81"/>
  <c r="I29" i="81" s="1"/>
  <c r="J28" i="81"/>
  <c r="J29" i="81" s="1"/>
  <c r="K28" i="81"/>
  <c r="K29" i="81" s="1"/>
  <c r="L28" i="81"/>
  <c r="L29" i="81" s="1"/>
  <c r="M28" i="81"/>
  <c r="M29" i="81" s="1"/>
  <c r="E44" i="80"/>
  <c r="E45" i="80" s="1"/>
  <c r="F23" i="80"/>
  <c r="F44" i="80" s="1"/>
  <c r="F45" i="80" s="1"/>
  <c r="F28" i="80"/>
  <c r="G44" i="80"/>
  <c r="G45" i="80" s="1"/>
  <c r="H44" i="80"/>
  <c r="H45" i="80" s="1"/>
  <c r="F10" i="101" s="1"/>
  <c r="I44" i="80"/>
  <c r="I45" i="80" s="1"/>
  <c r="J44" i="80"/>
  <c r="J45" i="80" s="1"/>
  <c r="K44" i="80"/>
  <c r="K45" i="80" s="1"/>
  <c r="H10" i="101" s="1"/>
  <c r="L44" i="80"/>
  <c r="L45" i="80" s="1"/>
  <c r="M44" i="80"/>
  <c r="M45" i="80" s="1"/>
  <c r="E30" i="79"/>
  <c r="E31" i="79" s="1"/>
  <c r="F30" i="79"/>
  <c r="F31" i="79" s="1"/>
  <c r="D9" i="101" s="1"/>
  <c r="G30" i="79"/>
  <c r="G31" i="79" s="1"/>
  <c r="H30" i="79"/>
  <c r="H31" i="79" s="1"/>
  <c r="I30" i="79"/>
  <c r="I31" i="79" s="1"/>
  <c r="J30" i="79"/>
  <c r="J31" i="79" s="1"/>
  <c r="K30" i="79"/>
  <c r="K31" i="79" s="1"/>
  <c r="H9" i="101" s="1"/>
  <c r="L30" i="79"/>
  <c r="L31" i="79" s="1"/>
  <c r="I9" i="101" s="1"/>
  <c r="M30" i="79"/>
  <c r="M31" i="79" s="1"/>
  <c r="J9" i="101" s="1"/>
  <c r="N6" i="79"/>
  <c r="N7" i="79"/>
  <c r="O7" i="79" s="1"/>
  <c r="P7" i="79" s="1"/>
  <c r="N8" i="79"/>
  <c r="N10" i="79"/>
  <c r="O10" i="79" s="1"/>
  <c r="P10" i="79" s="1"/>
  <c r="N12" i="79"/>
  <c r="N13" i="79"/>
  <c r="N14" i="79"/>
  <c r="N15" i="79"/>
  <c r="N16" i="79"/>
  <c r="N17" i="79"/>
  <c r="N18" i="79"/>
  <c r="N19" i="79"/>
  <c r="N20" i="79"/>
  <c r="N21" i="79"/>
  <c r="N22" i="79"/>
  <c r="N23" i="79"/>
  <c r="N24" i="79"/>
  <c r="N25" i="79"/>
  <c r="N26" i="79"/>
  <c r="N27" i="79"/>
  <c r="N28" i="79"/>
  <c r="E6" i="77"/>
  <c r="E7" i="77" s="1"/>
  <c r="E8" i="77" s="1"/>
  <c r="F6" i="77"/>
  <c r="F7" i="77" s="1"/>
  <c r="D8" i="101" s="1"/>
  <c r="G6" i="77"/>
  <c r="G7" i="77"/>
  <c r="E8" i="101" s="1"/>
  <c r="H6" i="77"/>
  <c r="H7" i="77" s="1"/>
  <c r="H8" i="77" s="1"/>
  <c r="F8" i="101" s="1"/>
  <c r="I6" i="77"/>
  <c r="I7" i="77"/>
  <c r="J6" i="77"/>
  <c r="J7" i="77" s="1"/>
  <c r="K6" i="77"/>
  <c r="K7" i="77" s="1"/>
  <c r="L6" i="77"/>
  <c r="L7" i="77" s="1"/>
  <c r="M6" i="77"/>
  <c r="M7" i="77" s="1"/>
  <c r="D32" i="85"/>
  <c r="D33" i="85" s="1"/>
  <c r="E32" i="85"/>
  <c r="E33" i="85" s="1"/>
  <c r="D3" i="101" s="1"/>
  <c r="F32" i="85"/>
  <c r="F33" i="85"/>
  <c r="E3" i="101" s="1"/>
  <c r="G32" i="85"/>
  <c r="G33" i="85" s="1"/>
  <c r="H32" i="85"/>
  <c r="H33" i="85" s="1"/>
  <c r="I32" i="85"/>
  <c r="I33" i="85" s="1"/>
  <c r="J32" i="85"/>
  <c r="J33" i="85" s="1"/>
  <c r="K32" i="85"/>
  <c r="K33" i="85" s="1"/>
  <c r="L32" i="85"/>
  <c r="L33" i="85"/>
  <c r="L34" i="85" s="1"/>
  <c r="E12" i="75"/>
  <c r="E13" i="75"/>
  <c r="E14" i="75" s="1"/>
  <c r="F12" i="75"/>
  <c r="F13" i="75" s="1"/>
  <c r="G12" i="75"/>
  <c r="G13" i="75"/>
  <c r="G14" i="75" s="1"/>
  <c r="H12" i="75"/>
  <c r="H13" i="75" s="1"/>
  <c r="F7" i="101" s="1"/>
  <c r="I12" i="75"/>
  <c r="I13" i="75"/>
  <c r="J12" i="75"/>
  <c r="J13" i="75" s="1"/>
  <c r="K12" i="75"/>
  <c r="K13" i="75" s="1"/>
  <c r="L12" i="75"/>
  <c r="L13" i="75" s="1"/>
  <c r="I7" i="101" s="1"/>
  <c r="M12" i="75"/>
  <c r="M13" i="75"/>
  <c r="J7" i="101" s="1"/>
  <c r="E17" i="73"/>
  <c r="E18" i="73"/>
  <c r="C6" i="101" s="1"/>
  <c r="F17" i="73"/>
  <c r="F18" i="73" s="1"/>
  <c r="D6" i="101" s="1"/>
  <c r="G17" i="73"/>
  <c r="G18" i="73" s="1"/>
  <c r="H17" i="73"/>
  <c r="H18" i="73" s="1"/>
  <c r="I17" i="73"/>
  <c r="I18" i="73" s="1"/>
  <c r="I19" i="73" s="1"/>
  <c r="J17" i="73"/>
  <c r="J18" i="73" s="1"/>
  <c r="K17" i="73"/>
  <c r="K18" i="73"/>
  <c r="H6" i="101" s="1"/>
  <c r="L17" i="73"/>
  <c r="L18" i="73" s="1"/>
  <c r="I6" i="101" s="1"/>
  <c r="M17" i="73"/>
  <c r="M18" i="73" s="1"/>
  <c r="D22" i="69"/>
  <c r="D23" i="69" s="1"/>
  <c r="E22" i="69"/>
  <c r="E23" i="69" s="1"/>
  <c r="F22" i="69"/>
  <c r="F23" i="69"/>
  <c r="F24" i="69" s="1"/>
  <c r="G22" i="69"/>
  <c r="G23" i="69" s="1"/>
  <c r="F4" i="101" s="1"/>
  <c r="H22" i="69"/>
  <c r="H23" i="69" s="1"/>
  <c r="H24" i="69" s="1"/>
  <c r="I22" i="69"/>
  <c r="I23" i="69" s="1"/>
  <c r="J22" i="69"/>
  <c r="J23" i="69"/>
  <c r="J24" i="69" s="1"/>
  <c r="K22" i="69"/>
  <c r="K23" i="69" s="1"/>
  <c r="I4" i="101" s="1"/>
  <c r="L22" i="69"/>
  <c r="L23" i="69"/>
  <c r="J4" i="101" s="1"/>
  <c r="F48" i="70"/>
  <c r="F49" i="70" s="1"/>
  <c r="E48" i="70"/>
  <c r="E49" i="70" s="1"/>
  <c r="C5" i="101" s="1"/>
  <c r="G48" i="70"/>
  <c r="G49" i="70" s="1"/>
  <c r="E5" i="101" s="1"/>
  <c r="H48" i="70"/>
  <c r="H49" i="70" s="1"/>
  <c r="F5" i="101" s="1"/>
  <c r="I48" i="70"/>
  <c r="I49" i="70" s="1"/>
  <c r="J48" i="70"/>
  <c r="J49" i="70" s="1"/>
  <c r="K48" i="70"/>
  <c r="K49" i="70" s="1"/>
  <c r="H5" i="101" s="1"/>
  <c r="L48" i="70"/>
  <c r="L49" i="70" s="1"/>
  <c r="I5" i="101" s="1"/>
  <c r="M48" i="70"/>
  <c r="M49" i="70"/>
  <c r="J5" i="101" s="1"/>
  <c r="E4" i="101"/>
  <c r="E7" i="101"/>
  <c r="L2" i="101"/>
  <c r="B15" i="101"/>
  <c r="K15" i="101"/>
  <c r="M2" i="101"/>
  <c r="N9" i="84"/>
  <c r="N11" i="84"/>
  <c r="O11" i="84" s="1"/>
  <c r="N10" i="84"/>
  <c r="O10" i="84" s="1"/>
  <c r="N12" i="84"/>
  <c r="O12" i="84" s="1"/>
  <c r="N13" i="84"/>
  <c r="O13" i="84" s="1"/>
  <c r="N14" i="84"/>
  <c r="O14" i="84" s="1"/>
  <c r="N15" i="84"/>
  <c r="O15" i="84" s="1"/>
  <c r="N16" i="84"/>
  <c r="O16" i="84" s="1"/>
  <c r="N17" i="84"/>
  <c r="N18" i="84"/>
  <c r="N19" i="84"/>
  <c r="N24" i="84"/>
  <c r="O24" i="84" s="1"/>
  <c r="N25" i="84"/>
  <c r="N20" i="84"/>
  <c r="O20" i="84" s="1"/>
  <c r="N22" i="84"/>
  <c r="O22" i="84" s="1"/>
  <c r="N21" i="84"/>
  <c r="O21" i="84" s="1"/>
  <c r="N23" i="84"/>
  <c r="N26" i="84"/>
  <c r="N5" i="84"/>
  <c r="O5" i="84" s="1"/>
  <c r="N6" i="84"/>
  <c r="N7" i="84"/>
  <c r="O7" i="84" s="1"/>
  <c r="N8" i="84"/>
  <c r="O8" i="84" s="1"/>
  <c r="O25" i="84"/>
  <c r="B6" i="84"/>
  <c r="B7" i="84" s="1"/>
  <c r="B8" i="84" s="1"/>
  <c r="B9" i="84" s="1"/>
  <c r="B10" i="84" s="1"/>
  <c r="B11" i="84" s="1"/>
  <c r="B12" i="84" s="1"/>
  <c r="B13" i="84" s="1"/>
  <c r="B14" i="84" s="1"/>
  <c r="B15" i="84" s="1"/>
  <c r="B16" i="84" s="1"/>
  <c r="B17" i="84" s="1"/>
  <c r="B18" i="84" s="1"/>
  <c r="B19" i="84" s="1"/>
  <c r="B20" i="84" s="1"/>
  <c r="B21" i="84" s="1"/>
  <c r="B22" i="84" s="1"/>
  <c r="B23" i="84" s="1"/>
  <c r="B24" i="84" s="1"/>
  <c r="B25" i="84" s="1"/>
  <c r="B26" i="84" s="1"/>
  <c r="N7" i="83"/>
  <c r="O7" i="83" s="1"/>
  <c r="N9" i="83"/>
  <c r="O9" i="83" s="1"/>
  <c r="N8" i="83"/>
  <c r="O8" i="83" s="1"/>
  <c r="N11" i="83"/>
  <c r="N24" i="83"/>
  <c r="O24" i="83" s="1"/>
  <c r="N10" i="83"/>
  <c r="N12" i="83"/>
  <c r="O12" i="83" s="1"/>
  <c r="N13" i="83"/>
  <c r="O13" i="83" s="1"/>
  <c r="N14" i="83"/>
  <c r="O14" i="83" s="1"/>
  <c r="N15" i="83"/>
  <c r="O15" i="83" s="1"/>
  <c r="N16" i="83"/>
  <c r="O16" i="83" s="1"/>
  <c r="N17" i="83"/>
  <c r="N18" i="83"/>
  <c r="N19" i="83"/>
  <c r="N20" i="83"/>
  <c r="N21" i="83"/>
  <c r="O21" i="83" s="1"/>
  <c r="N22" i="83"/>
  <c r="O22" i="83" s="1"/>
  <c r="N23" i="83"/>
  <c r="O23" i="83" s="1"/>
  <c r="N25" i="83"/>
  <c r="O25" i="83" s="1"/>
  <c r="N26" i="83"/>
  <c r="O26" i="83" s="1"/>
  <c r="N27" i="83"/>
  <c r="N5" i="83"/>
  <c r="O5" i="83" s="1"/>
  <c r="N6" i="83"/>
  <c r="B6" i="82"/>
  <c r="B7" i="82"/>
  <c r="B8" i="82" s="1"/>
  <c r="B9" i="82" s="1"/>
  <c r="B10" i="82" s="1"/>
  <c r="B11" i="82" s="1"/>
  <c r="B12" i="82" s="1"/>
  <c r="B13" i="82" s="1"/>
  <c r="B14" i="82" s="1"/>
  <c r="B15" i="82" s="1"/>
  <c r="B16" i="82" s="1"/>
  <c r="B17" i="82" s="1"/>
  <c r="B18" i="82" s="1"/>
  <c r="B19" i="82" s="1"/>
  <c r="B20" i="82" s="1"/>
  <c r="B21" i="82" s="1"/>
  <c r="B22" i="82" s="1"/>
  <c r="B23" i="82" s="1"/>
  <c r="B24" i="82" s="1"/>
  <c r="B25" i="82" s="1"/>
  <c r="B26" i="82" s="1"/>
  <c r="B27" i="82" s="1"/>
  <c r="B28" i="82" s="1"/>
  <c r="B29" i="82" s="1"/>
  <c r="B30" i="82" s="1"/>
  <c r="B31" i="82" s="1"/>
  <c r="B32" i="82" s="1"/>
  <c r="B33" i="82" s="1"/>
  <c r="B34" i="82" s="1"/>
  <c r="B35" i="82" s="1"/>
  <c r="B36" i="82" s="1"/>
  <c r="B37" i="82" s="1"/>
  <c r="B38" i="82" s="1"/>
  <c r="B39" i="82" s="1"/>
  <c r="B40" i="82" s="1"/>
  <c r="B41" i="82" s="1"/>
  <c r="N40" i="82"/>
  <c r="O40" i="82" s="1"/>
  <c r="N39" i="82"/>
  <c r="O39" i="82" s="1"/>
  <c r="N38" i="82"/>
  <c r="O38" i="82"/>
  <c r="N19" i="82"/>
  <c r="O19" i="82" s="1"/>
  <c r="N20" i="82"/>
  <c r="O20" i="82" s="1"/>
  <c r="N21" i="82"/>
  <c r="O21" i="82" s="1"/>
  <c r="N23" i="82"/>
  <c r="O23" i="82" s="1"/>
  <c r="N22" i="82"/>
  <c r="O22" i="82" s="1"/>
  <c r="N24" i="82"/>
  <c r="N27" i="82"/>
  <c r="N32" i="82"/>
  <c r="O32" i="82" s="1"/>
  <c r="N35" i="82"/>
  <c r="N41" i="82"/>
  <c r="O41" i="82" s="1"/>
  <c r="N25" i="82"/>
  <c r="N26" i="82"/>
  <c r="O26" i="82" s="1"/>
  <c r="N28" i="82"/>
  <c r="O28" i="82" s="1"/>
  <c r="N29" i="82"/>
  <c r="N30" i="82"/>
  <c r="N31" i="82"/>
  <c r="O31" i="82" s="1"/>
  <c r="N33" i="82"/>
  <c r="N34" i="82"/>
  <c r="N36" i="82"/>
  <c r="O36" i="82" s="1"/>
  <c r="N37" i="82"/>
  <c r="O37" i="82" s="1"/>
  <c r="N5" i="82"/>
  <c r="O5" i="82" s="1"/>
  <c r="N6" i="82"/>
  <c r="O6" i="82" s="1"/>
  <c r="N7" i="82"/>
  <c r="O7" i="82" s="1"/>
  <c r="N8" i="82"/>
  <c r="N9" i="82"/>
  <c r="N10" i="82"/>
  <c r="N11" i="82"/>
  <c r="O11" i="82" s="1"/>
  <c r="N12" i="82"/>
  <c r="O12" i="82" s="1"/>
  <c r="N13" i="82"/>
  <c r="O13" i="82" s="1"/>
  <c r="N14" i="82"/>
  <c r="N15" i="82"/>
  <c r="O15" i="82" s="1"/>
  <c r="N16" i="82"/>
  <c r="O16" i="82" s="1"/>
  <c r="N17" i="82"/>
  <c r="O17" i="82" s="1"/>
  <c r="N18" i="82"/>
  <c r="O18" i="82" s="1"/>
  <c r="N5" i="81"/>
  <c r="N6" i="81"/>
  <c r="O6" i="81" s="1"/>
  <c r="N7" i="81"/>
  <c r="N8" i="81"/>
  <c r="N9" i="81"/>
  <c r="N10" i="81"/>
  <c r="N11" i="81"/>
  <c r="O11" i="81" s="1"/>
  <c r="N12" i="81"/>
  <c r="O12" i="81" s="1"/>
  <c r="N13" i="81"/>
  <c r="O13" i="81" s="1"/>
  <c r="N14" i="81"/>
  <c r="O14" i="81" s="1"/>
  <c r="N15" i="81"/>
  <c r="O15" i="81" s="1"/>
  <c r="N16" i="81"/>
  <c r="N17" i="81"/>
  <c r="N18" i="81"/>
  <c r="N19" i="81"/>
  <c r="O19" i="81" s="1"/>
  <c r="N20" i="81"/>
  <c r="N21" i="81"/>
  <c r="O21" i="81" s="1"/>
  <c r="N22" i="81"/>
  <c r="O22" i="81" s="1"/>
  <c r="N23" i="81"/>
  <c r="O23" i="81" s="1"/>
  <c r="N24" i="81"/>
  <c r="N25" i="81"/>
  <c r="O25" i="81" s="1"/>
  <c r="N26" i="81"/>
  <c r="O26" i="81" s="1"/>
  <c r="N27" i="81"/>
  <c r="O27" i="81" s="1"/>
  <c r="O35" i="82"/>
  <c r="O34" i="82"/>
  <c r="O33" i="82"/>
  <c r="M5" i="85"/>
  <c r="M6" i="85"/>
  <c r="N6" i="85" s="1"/>
  <c r="M7" i="85"/>
  <c r="M8" i="85"/>
  <c r="M9" i="85"/>
  <c r="N9" i="85" s="1"/>
  <c r="M10" i="85"/>
  <c r="N10" i="85" s="1"/>
  <c r="M11" i="85"/>
  <c r="N11" i="85" s="1"/>
  <c r="M12" i="85"/>
  <c r="N12" i="85" s="1"/>
  <c r="M13" i="85"/>
  <c r="N13" i="85" s="1"/>
  <c r="M14" i="85"/>
  <c r="N14" i="85" s="1"/>
  <c r="M15" i="85"/>
  <c r="N15" i="85" s="1"/>
  <c r="M16" i="85"/>
  <c r="N16" i="85" s="1"/>
  <c r="M17" i="85"/>
  <c r="N17" i="85" s="1"/>
  <c r="M18" i="85"/>
  <c r="N18" i="85" s="1"/>
  <c r="M19" i="85"/>
  <c r="M20" i="85"/>
  <c r="N20" i="85" s="1"/>
  <c r="M21" i="85"/>
  <c r="M22" i="85"/>
  <c r="N22" i="85" s="1"/>
  <c r="M23" i="85"/>
  <c r="N23" i="85" s="1"/>
  <c r="M24" i="85"/>
  <c r="N24" i="85" s="1"/>
  <c r="M25" i="85"/>
  <c r="N25" i="85" s="1"/>
  <c r="M26" i="85"/>
  <c r="N26" i="85" s="1"/>
  <c r="M27" i="85"/>
  <c r="N27" i="85" s="1"/>
  <c r="M28" i="85"/>
  <c r="N28" i="85" s="1"/>
  <c r="M29" i="85"/>
  <c r="M30" i="85"/>
  <c r="N30" i="85" s="1"/>
  <c r="M31" i="85"/>
  <c r="N31" i="85"/>
  <c r="A6" i="85"/>
  <c r="A7" i="85" s="1"/>
  <c r="A8" i="85" s="1"/>
  <c r="A9" i="85" s="1"/>
  <c r="A10" i="85" s="1"/>
  <c r="A11" i="85" s="1"/>
  <c r="A12" i="85" s="1"/>
  <c r="A13" i="85"/>
  <c r="A14" i="85" s="1"/>
  <c r="A15" i="85" s="1"/>
  <c r="A16" i="85" s="1"/>
  <c r="A17" i="85" s="1"/>
  <c r="A18" i="85" s="1"/>
  <c r="A19" i="85" s="1"/>
  <c r="A20" i="85" s="1"/>
  <c r="A21" i="85" s="1"/>
  <c r="A22" i="85" s="1"/>
  <c r="A23" i="85" s="1"/>
  <c r="A24" i="85" s="1"/>
  <c r="A25" i="85" s="1"/>
  <c r="A26" i="85" s="1"/>
  <c r="A27" i="85" s="1"/>
  <c r="A28" i="85" s="1"/>
  <c r="A29" i="85" s="1"/>
  <c r="A30" i="85" s="1"/>
  <c r="A31" i="85" s="1"/>
  <c r="N29" i="85"/>
  <c r="N21" i="85"/>
  <c r="N19" i="85"/>
  <c r="N8" i="85"/>
  <c r="N5" i="85"/>
  <c r="N17" i="80"/>
  <c r="O17" i="80" s="1"/>
  <c r="N19" i="80"/>
  <c r="O19" i="80" s="1"/>
  <c r="N29" i="80"/>
  <c r="O29" i="80" s="1"/>
  <c r="N35" i="80"/>
  <c r="O35" i="80" s="1"/>
  <c r="N39" i="80"/>
  <c r="O39" i="80" s="1"/>
  <c r="N42" i="80"/>
  <c r="N20" i="80"/>
  <c r="N21" i="80"/>
  <c r="N22" i="80"/>
  <c r="N24" i="80"/>
  <c r="O24" i="80" s="1"/>
  <c r="N25" i="80"/>
  <c r="O25" i="80" s="1"/>
  <c r="N26" i="80"/>
  <c r="O26" i="80" s="1"/>
  <c r="N27" i="80"/>
  <c r="O27" i="80" s="1"/>
  <c r="N28" i="80"/>
  <c r="N30" i="80"/>
  <c r="O30" i="80" s="1"/>
  <c r="N31" i="80"/>
  <c r="O31" i="80" s="1"/>
  <c r="N32" i="80"/>
  <c r="O32" i="80" s="1"/>
  <c r="N33" i="80"/>
  <c r="O33" i="80" s="1"/>
  <c r="N34" i="80"/>
  <c r="O34" i="80" s="1"/>
  <c r="N36" i="80"/>
  <c r="O36" i="80" s="1"/>
  <c r="N37" i="80"/>
  <c r="O37" i="80" s="1"/>
  <c r="N38" i="80"/>
  <c r="O38" i="80" s="1"/>
  <c r="N40" i="80"/>
  <c r="N41" i="80"/>
  <c r="O41" i="80" s="1"/>
  <c r="N43" i="80"/>
  <c r="O43" i="80" s="1"/>
  <c r="N5" i="80"/>
  <c r="O5" i="80" s="1"/>
  <c r="N6" i="80"/>
  <c r="O6" i="80" s="1"/>
  <c r="N7" i="80"/>
  <c r="O7" i="80" s="1"/>
  <c r="N8" i="80"/>
  <c r="O8" i="80" s="1"/>
  <c r="N9" i="80"/>
  <c r="N10" i="80"/>
  <c r="N11" i="80"/>
  <c r="O11" i="80" s="1"/>
  <c r="N12" i="80"/>
  <c r="O12" i="80" s="1"/>
  <c r="N13" i="80"/>
  <c r="O13" i="80" s="1"/>
  <c r="N14" i="80"/>
  <c r="O14" i="80" s="1"/>
  <c r="N15" i="80"/>
  <c r="O15" i="80" s="1"/>
  <c r="N16" i="80"/>
  <c r="O16" i="80" s="1"/>
  <c r="N18" i="80"/>
  <c r="O18" i="80" s="1"/>
  <c r="O42" i="80"/>
  <c r="O40" i="80"/>
  <c r="B6" i="80"/>
  <c r="B7" i="80" s="1"/>
  <c r="B8" i="80" s="1"/>
  <c r="B9" i="80" s="1"/>
  <c r="B10" i="80" s="1"/>
  <c r="B11" i="80" s="1"/>
  <c r="B12" i="80" s="1"/>
  <c r="B13" i="80" s="1"/>
  <c r="B14" i="80" s="1"/>
  <c r="B15" i="80" s="1"/>
  <c r="B16" i="80" s="1"/>
  <c r="B17" i="80" s="1"/>
  <c r="B18" i="80" s="1"/>
  <c r="B19" i="80" s="1"/>
  <c r="B20" i="80" s="1"/>
  <c r="B21" i="80" s="1"/>
  <c r="B22" i="80" s="1"/>
  <c r="B23" i="80" s="1"/>
  <c r="B24" i="80" s="1"/>
  <c r="B25" i="80" s="1"/>
  <c r="B26" i="80" s="1"/>
  <c r="B27" i="80" s="1"/>
  <c r="B28" i="80" s="1"/>
  <c r="B29" i="80" s="1"/>
  <c r="B30" i="80" s="1"/>
  <c r="B31" i="80" s="1"/>
  <c r="B32" i="80" s="1"/>
  <c r="B33" i="80" s="1"/>
  <c r="B34" i="80" s="1"/>
  <c r="B35" i="80" s="1"/>
  <c r="B36" i="80" s="1"/>
  <c r="B37" i="80" s="1"/>
  <c r="B38" i="80" s="1"/>
  <c r="B39" i="80" s="1"/>
  <c r="B40" i="80" s="1"/>
  <c r="B41" i="80" s="1"/>
  <c r="B42" i="80" s="1"/>
  <c r="B43" i="80" s="1"/>
  <c r="O26" i="84"/>
  <c r="O23" i="84"/>
  <c r="O19" i="84"/>
  <c r="O18" i="84"/>
  <c r="O17" i="84"/>
  <c r="O9" i="84"/>
  <c r="O6" i="84"/>
  <c r="B6" i="83"/>
  <c r="B7" i="83"/>
  <c r="B8" i="83" s="1"/>
  <c r="B9" i="83" s="1"/>
  <c r="B10" i="83" s="1"/>
  <c r="B11" i="83" s="1"/>
  <c r="B12" i="83" s="1"/>
  <c r="B13" i="83" s="1"/>
  <c r="B14" i="83" s="1"/>
  <c r="B15" i="83" s="1"/>
  <c r="B16" i="83" s="1"/>
  <c r="B17" i="83" s="1"/>
  <c r="B18" i="83" s="1"/>
  <c r="B19" i="83" s="1"/>
  <c r="B20" i="83" s="1"/>
  <c r="B21" i="83" s="1"/>
  <c r="B22" i="83" s="1"/>
  <c r="B23" i="83" s="1"/>
  <c r="B24" i="83" s="1"/>
  <c r="B25" i="83" s="1"/>
  <c r="B26" i="83" s="1"/>
  <c r="B27" i="83" s="1"/>
  <c r="O27" i="83"/>
  <c r="O20" i="83"/>
  <c r="O19" i="83"/>
  <c r="O18" i="83"/>
  <c r="O17" i="83"/>
  <c r="O11" i="83"/>
  <c r="O10" i="83"/>
  <c r="O6" i="83"/>
  <c r="I44" i="82"/>
  <c r="O30" i="82"/>
  <c r="O29" i="82"/>
  <c r="O27" i="82"/>
  <c r="O25" i="82"/>
  <c r="O24" i="82"/>
  <c r="O14" i="82"/>
  <c r="O10" i="82"/>
  <c r="O9" i="82"/>
  <c r="O8" i="82"/>
  <c r="B6" i="81"/>
  <c r="B7" i="81" s="1"/>
  <c r="B8" i="81" s="1"/>
  <c r="B9" i="81" s="1"/>
  <c r="B10" i="81" s="1"/>
  <c r="B11" i="81" s="1"/>
  <c r="B12" i="81" s="1"/>
  <c r="B13" i="81" s="1"/>
  <c r="B14" i="81" s="1"/>
  <c r="B15" i="81" s="1"/>
  <c r="B16" i="81" s="1"/>
  <c r="B17" i="81" s="1"/>
  <c r="B18" i="81" s="1"/>
  <c r="B19" i="81" s="1"/>
  <c r="B20" i="81" s="1"/>
  <c r="B21" i="81" s="1"/>
  <c r="B22" i="81" s="1"/>
  <c r="B23" i="81" s="1"/>
  <c r="B24" i="81" s="1"/>
  <c r="B25" i="81" s="1"/>
  <c r="B26" i="81" s="1"/>
  <c r="B27" i="81" s="1"/>
  <c r="O24" i="81"/>
  <c r="O20" i="81"/>
  <c r="O18" i="81"/>
  <c r="O17" i="81"/>
  <c r="O16" i="81"/>
  <c r="O10" i="81"/>
  <c r="O9" i="81"/>
  <c r="O8" i="81"/>
  <c r="O7" i="81"/>
  <c r="O28" i="80"/>
  <c r="O22" i="80"/>
  <c r="O21" i="80"/>
  <c r="O20" i="80"/>
  <c r="O10" i="80"/>
  <c r="O9" i="80"/>
  <c r="M32" i="79"/>
  <c r="E32" i="79"/>
  <c r="F32" i="79"/>
  <c r="O5" i="79"/>
  <c r="O8" i="79"/>
  <c r="P8" i="79" s="1"/>
  <c r="O9" i="79"/>
  <c r="O11" i="79"/>
  <c r="P11" i="79" s="1"/>
  <c r="O12" i="79"/>
  <c r="P12" i="79" s="1"/>
  <c r="O13" i="79"/>
  <c r="P13" i="79" s="1"/>
  <c r="O14" i="79"/>
  <c r="P14" i="79" s="1"/>
  <c r="O15" i="79"/>
  <c r="O16" i="79"/>
  <c r="P16" i="79" s="1"/>
  <c r="O17" i="79"/>
  <c r="O18" i="79"/>
  <c r="P18" i="79" s="1"/>
  <c r="O19" i="79"/>
  <c r="P19" i="79" s="1"/>
  <c r="O20" i="79"/>
  <c r="P20" i="79" s="1"/>
  <c r="O21" i="79"/>
  <c r="P21" i="79" s="1"/>
  <c r="O22" i="79"/>
  <c r="P22" i="79" s="1"/>
  <c r="O23" i="79"/>
  <c r="P23" i="79" s="1"/>
  <c r="O24" i="79"/>
  <c r="P24" i="79" s="1"/>
  <c r="O25" i="79"/>
  <c r="P25" i="79" s="1"/>
  <c r="O26" i="79"/>
  <c r="P26" i="79" s="1"/>
  <c r="O27" i="79"/>
  <c r="P27" i="79" s="1"/>
  <c r="O28" i="79"/>
  <c r="P28" i="79" s="1"/>
  <c r="O29" i="79"/>
  <c r="P29" i="79" s="1"/>
  <c r="B6" i="79"/>
  <c r="B7" i="79" s="1"/>
  <c r="B8" i="79" s="1"/>
  <c r="B9" i="79" s="1"/>
  <c r="B10" i="79" s="1"/>
  <c r="B11" i="79" s="1"/>
  <c r="B12" i="79" s="1"/>
  <c r="B13" i="79" s="1"/>
  <c r="B14" i="79" s="1"/>
  <c r="B15" i="79" s="1"/>
  <c r="B16" i="79" s="1"/>
  <c r="B17" i="79" s="1"/>
  <c r="B18" i="79" s="1"/>
  <c r="B19" i="79" s="1"/>
  <c r="B20" i="79" s="1"/>
  <c r="B21" i="79" s="1"/>
  <c r="B22" i="79" s="1"/>
  <c r="B23" i="79" s="1"/>
  <c r="B24" i="79" s="1"/>
  <c r="B25" i="79" s="1"/>
  <c r="B26" i="79" s="1"/>
  <c r="B27" i="79" s="1"/>
  <c r="B28" i="79" s="1"/>
  <c r="B29" i="79" s="1"/>
  <c r="P17" i="79"/>
  <c r="P15" i="79"/>
  <c r="P9" i="79"/>
  <c r="N5" i="77"/>
  <c r="O5" i="77" s="1"/>
  <c r="H14" i="75"/>
  <c r="N10" i="75"/>
  <c r="O10" i="75" s="1"/>
  <c r="B6" i="75"/>
  <c r="B7" i="75" s="1"/>
  <c r="B8" i="75" s="1"/>
  <c r="B9" i="75" s="1"/>
  <c r="B10" i="75" s="1"/>
  <c r="B11" i="75" s="1"/>
  <c r="N11" i="75"/>
  <c r="O11" i="75"/>
  <c r="E19" i="73"/>
  <c r="M14" i="75"/>
  <c r="L14" i="75"/>
  <c r="F14" i="75"/>
  <c r="N5" i="75"/>
  <c r="O5" i="75" s="1"/>
  <c r="N6" i="75"/>
  <c r="O6" i="75" s="1"/>
  <c r="N7" i="75"/>
  <c r="O7" i="75" s="1"/>
  <c r="N8" i="75"/>
  <c r="O8" i="75" s="1"/>
  <c r="N9" i="75"/>
  <c r="O9" i="75" s="1"/>
  <c r="N16" i="73"/>
  <c r="O16" i="73"/>
  <c r="B6" i="73"/>
  <c r="B7" i="73" s="1"/>
  <c r="B8" i="73" s="1"/>
  <c r="B9" i="73" s="1"/>
  <c r="B10" i="73" s="1"/>
  <c r="B11" i="73" s="1"/>
  <c r="B12" i="73" s="1"/>
  <c r="B13" i="73" s="1"/>
  <c r="B14" i="73" s="1"/>
  <c r="B15" i="73" s="1"/>
  <c r="B16" i="73" s="1"/>
  <c r="N46" i="70"/>
  <c r="O46" i="70" s="1"/>
  <c r="B6" i="70"/>
  <c r="B7" i="70" s="1"/>
  <c r="B8" i="70" s="1"/>
  <c r="B9" i="70" s="1"/>
  <c r="B10" i="70" s="1"/>
  <c r="B11" i="70" s="1"/>
  <c r="B12" i="70" s="1"/>
  <c r="B13" i="70" s="1"/>
  <c r="B14" i="70" s="1"/>
  <c r="B15" i="70" s="1"/>
  <c r="B16" i="70" s="1"/>
  <c r="B17" i="70" s="1"/>
  <c r="B18" i="70" s="1"/>
  <c r="B19" i="70" s="1"/>
  <c r="B20" i="70" s="1"/>
  <c r="B21" i="70" s="1"/>
  <c r="B22" i="70" s="1"/>
  <c r="B23" i="70" s="1"/>
  <c r="B24" i="70" s="1"/>
  <c r="B25" i="70" s="1"/>
  <c r="B26" i="70" s="1"/>
  <c r="B27" i="70" s="1"/>
  <c r="B28" i="70" s="1"/>
  <c r="B29" i="70" s="1"/>
  <c r="B30" i="70" s="1"/>
  <c r="B31" i="70" s="1"/>
  <c r="B32" i="70" s="1"/>
  <c r="B33" i="70" s="1"/>
  <c r="B34" i="70" s="1"/>
  <c r="B35" i="70" s="1"/>
  <c r="B36" i="70" s="1"/>
  <c r="B37" i="70" s="1"/>
  <c r="B38" i="70" s="1"/>
  <c r="B39" i="70" s="1"/>
  <c r="B40" i="70" s="1"/>
  <c r="B41" i="70" s="1"/>
  <c r="B42" i="70" s="1"/>
  <c r="B43" i="70" s="1"/>
  <c r="B44" i="70" s="1"/>
  <c r="B45" i="70" s="1"/>
  <c r="B46" i="70" s="1"/>
  <c r="B47" i="70" s="1"/>
  <c r="N45" i="70"/>
  <c r="O45" i="70"/>
  <c r="N44" i="70"/>
  <c r="O44" i="70" s="1"/>
  <c r="M50" i="70"/>
  <c r="K50" i="70"/>
  <c r="G50" i="70"/>
  <c r="E50" i="70"/>
  <c r="N5" i="73"/>
  <c r="N6" i="73"/>
  <c r="O6" i="73" s="1"/>
  <c r="N7" i="73"/>
  <c r="O7" i="73" s="1"/>
  <c r="N8" i="73"/>
  <c r="O8" i="73" s="1"/>
  <c r="N9" i="73"/>
  <c r="O9" i="73" s="1"/>
  <c r="N10" i="73"/>
  <c r="O10" i="73" s="1"/>
  <c r="N11" i="73"/>
  <c r="O11" i="73" s="1"/>
  <c r="N12" i="73"/>
  <c r="O12" i="73" s="1"/>
  <c r="N13" i="73"/>
  <c r="O13" i="73" s="1"/>
  <c r="N14" i="73"/>
  <c r="O14" i="73" s="1"/>
  <c r="N15" i="73"/>
  <c r="O15" i="73" s="1"/>
  <c r="N47" i="70"/>
  <c r="O47" i="70"/>
  <c r="N43" i="70"/>
  <c r="O43" i="70" s="1"/>
  <c r="N42" i="70"/>
  <c r="O42" i="70" s="1"/>
  <c r="N41" i="70"/>
  <c r="O41" i="70" s="1"/>
  <c r="N37" i="70"/>
  <c r="O37" i="70" s="1"/>
  <c r="N36" i="70"/>
  <c r="O36" i="70" s="1"/>
  <c r="N35" i="70"/>
  <c r="O35" i="70"/>
  <c r="N34" i="70"/>
  <c r="O34" i="70" s="1"/>
  <c r="M20" i="69"/>
  <c r="N20" i="69" s="1"/>
  <c r="M19" i="69"/>
  <c r="N19" i="69" s="1"/>
  <c r="A6" i="69"/>
  <c r="A7" i="69"/>
  <c r="A8" i="69" s="1"/>
  <c r="A9" i="69" s="1"/>
  <c r="A10" i="69" s="1"/>
  <c r="A11" i="69" s="1"/>
  <c r="A12" i="69" s="1"/>
  <c r="A13" i="69" s="1"/>
  <c r="A14" i="69" s="1"/>
  <c r="A15" i="69" s="1"/>
  <c r="A16" i="69" s="1"/>
  <c r="A17" i="69" s="1"/>
  <c r="A18" i="69" s="1"/>
  <c r="A19" i="69" s="1"/>
  <c r="A20" i="69" s="1"/>
  <c r="A21" i="69" s="1"/>
  <c r="N40" i="70"/>
  <c r="O40" i="70" s="1"/>
  <c r="N39" i="70"/>
  <c r="O39" i="70" s="1"/>
  <c r="N38" i="70"/>
  <c r="O38" i="70" s="1"/>
  <c r="N33" i="70"/>
  <c r="O33" i="70" s="1"/>
  <c r="N32" i="70"/>
  <c r="O32" i="70" s="1"/>
  <c r="N31" i="70"/>
  <c r="O31" i="70"/>
  <c r="N30" i="70"/>
  <c r="O30" i="70"/>
  <c r="N28" i="70"/>
  <c r="O28" i="70" s="1"/>
  <c r="N29" i="70"/>
  <c r="O29" i="70" s="1"/>
  <c r="N27" i="70"/>
  <c r="O27" i="70" s="1"/>
  <c r="N26" i="70"/>
  <c r="O26" i="70" s="1"/>
  <c r="N25" i="70"/>
  <c r="O25" i="70" s="1"/>
  <c r="N24" i="70"/>
  <c r="O24" i="70" s="1"/>
  <c r="N23" i="70"/>
  <c r="O23" i="70" s="1"/>
  <c r="N22" i="70"/>
  <c r="O22" i="70"/>
  <c r="N21" i="70"/>
  <c r="O21" i="70"/>
  <c r="N20" i="70"/>
  <c r="O20" i="70" s="1"/>
  <c r="N19" i="70"/>
  <c r="O19" i="70" s="1"/>
  <c r="N5" i="70"/>
  <c r="O5" i="70" s="1"/>
  <c r="N6" i="70"/>
  <c r="O6" i="70" s="1"/>
  <c r="N7" i="70"/>
  <c r="O7" i="70" s="1"/>
  <c r="N8" i="70"/>
  <c r="O8" i="70" s="1"/>
  <c r="N9" i="70"/>
  <c r="O9" i="70" s="1"/>
  <c r="N10" i="70"/>
  <c r="N11" i="70"/>
  <c r="N12" i="70"/>
  <c r="O12" i="70" s="1"/>
  <c r="N13" i="70"/>
  <c r="O13" i="70" s="1"/>
  <c r="N14" i="70"/>
  <c r="O14" i="70" s="1"/>
  <c r="N15" i="70"/>
  <c r="O15" i="70" s="1"/>
  <c r="N16" i="70"/>
  <c r="O16" i="70" s="1"/>
  <c r="N17" i="70"/>
  <c r="O17" i="70" s="1"/>
  <c r="N18" i="70"/>
  <c r="O18" i="70" s="1"/>
  <c r="O11" i="70"/>
  <c r="O10" i="70"/>
  <c r="K24" i="69"/>
  <c r="M17" i="69"/>
  <c r="N17" i="69" s="1"/>
  <c r="M5" i="69"/>
  <c r="N5" i="69" s="1"/>
  <c r="M6" i="69"/>
  <c r="N6" i="69" s="1"/>
  <c r="M7" i="69"/>
  <c r="N7" i="69" s="1"/>
  <c r="M8" i="69"/>
  <c r="N8" i="69"/>
  <c r="M9" i="69"/>
  <c r="N9" i="69" s="1"/>
  <c r="M10" i="69"/>
  <c r="N10" i="69" s="1"/>
  <c r="M11" i="69"/>
  <c r="N11" i="69" s="1"/>
  <c r="M12" i="69"/>
  <c r="N12" i="69"/>
  <c r="M13" i="69"/>
  <c r="N13" i="69" s="1"/>
  <c r="M14" i="69"/>
  <c r="N14" i="69"/>
  <c r="M15" i="69"/>
  <c r="N15" i="69" s="1"/>
  <c r="M16" i="69"/>
  <c r="N16" i="69"/>
  <c r="M18" i="69"/>
  <c r="N18" i="69"/>
  <c r="M21" i="69"/>
  <c r="N21" i="69" s="1"/>
  <c r="D34" i="85" l="1"/>
  <c r="C3" i="101"/>
  <c r="H3" i="101"/>
  <c r="J34" i="85"/>
  <c r="J3" i="101"/>
  <c r="F34" i="85"/>
  <c r="H4" i="101"/>
  <c r="L50" i="70"/>
  <c r="J6" i="101"/>
  <c r="M19" i="73"/>
  <c r="G8" i="101"/>
  <c r="I9" i="77"/>
  <c r="I8" i="77"/>
  <c r="I32" i="79"/>
  <c r="N23" i="80"/>
  <c r="O23" i="80" s="1"/>
  <c r="I46" i="80"/>
  <c r="K46" i="80"/>
  <c r="I30" i="81"/>
  <c r="G29" i="84"/>
  <c r="E14" i="101"/>
  <c r="D14" i="101"/>
  <c r="N28" i="83"/>
  <c r="F30" i="83"/>
  <c r="N42" i="82"/>
  <c r="L44" i="82"/>
  <c r="N28" i="81"/>
  <c r="O5" i="81"/>
  <c r="K32" i="79"/>
  <c r="N30" i="79"/>
  <c r="N31" i="79" s="1"/>
  <c r="N32" i="79" s="1"/>
  <c r="O6" i="79"/>
  <c r="P6" i="79" s="1"/>
  <c r="O30" i="79"/>
  <c r="L32" i="79"/>
  <c r="M8" i="77"/>
  <c r="J8" i="101"/>
  <c r="K8" i="77"/>
  <c r="H8" i="101"/>
  <c r="E9" i="77"/>
  <c r="E10" i="77" s="1"/>
  <c r="F8" i="77"/>
  <c r="G8" i="77"/>
  <c r="C8" i="101"/>
  <c r="K14" i="75"/>
  <c r="H7" i="101"/>
  <c r="C7" i="101"/>
  <c r="G19" i="73"/>
  <c r="E6" i="101"/>
  <c r="N17" i="73"/>
  <c r="F19" i="73"/>
  <c r="K19" i="73"/>
  <c r="L19" i="73"/>
  <c r="D5" i="101"/>
  <c r="E51" i="70"/>
  <c r="F50" i="70"/>
  <c r="C4" i="101"/>
  <c r="L4" i="101" s="1"/>
  <c r="M4" i="101" s="1"/>
  <c r="D24" i="69"/>
  <c r="L24" i="69"/>
  <c r="M22" i="69"/>
  <c r="G24" i="69"/>
  <c r="D35" i="85"/>
  <c r="D36" i="85" s="1"/>
  <c r="M32" i="85"/>
  <c r="M29" i="84"/>
  <c r="J14" i="101"/>
  <c r="N27" i="84"/>
  <c r="D25" i="69"/>
  <c r="D26" i="69" s="1"/>
  <c r="D4" i="101"/>
  <c r="G6" i="101"/>
  <c r="I20" i="73"/>
  <c r="G32" i="79"/>
  <c r="K44" i="82"/>
  <c r="H12" i="101"/>
  <c r="L30" i="83"/>
  <c r="I13" i="101"/>
  <c r="H14" i="101"/>
  <c r="K29" i="84"/>
  <c r="I3" i="101"/>
  <c r="K34" i="85"/>
  <c r="E10" i="101"/>
  <c r="G46" i="80"/>
  <c r="G11" i="101"/>
  <c r="I31" i="81"/>
  <c r="H13" i="101"/>
  <c r="K30" i="83"/>
  <c r="E31" i="83"/>
  <c r="E32" i="83" s="1"/>
  <c r="E30" i="83"/>
  <c r="C13" i="101" s="1"/>
  <c r="H25" i="69"/>
  <c r="G4" i="101"/>
  <c r="C9" i="101"/>
  <c r="F11" i="101"/>
  <c r="H30" i="81"/>
  <c r="G12" i="101"/>
  <c r="I45" i="82"/>
  <c r="I14" i="101"/>
  <c r="L29" i="84"/>
  <c r="N48" i="70"/>
  <c r="O5" i="73"/>
  <c r="N12" i="75"/>
  <c r="H19" i="73"/>
  <c r="F6" i="101"/>
  <c r="J10" i="101"/>
  <c r="M46" i="80"/>
  <c r="D10" i="101"/>
  <c r="F46" i="80"/>
  <c r="E11" i="101"/>
  <c r="G30" i="81"/>
  <c r="H44" i="82"/>
  <c r="F12" i="101"/>
  <c r="I29" i="84"/>
  <c r="I30" i="84"/>
  <c r="G14" i="101"/>
  <c r="N6" i="77"/>
  <c r="P5" i="79"/>
  <c r="N44" i="80"/>
  <c r="I51" i="70"/>
  <c r="G5" i="101"/>
  <c r="L5" i="101" s="1"/>
  <c r="M5" i="101" s="1"/>
  <c r="E15" i="75"/>
  <c r="E16" i="75" s="1"/>
  <c r="D7" i="101"/>
  <c r="G3" i="101"/>
  <c r="H35" i="85"/>
  <c r="H34" i="85"/>
  <c r="L46" i="80"/>
  <c r="I10" i="101"/>
  <c r="E46" i="80"/>
  <c r="E47" i="80"/>
  <c r="E48" i="80" s="1"/>
  <c r="C10" i="101"/>
  <c r="D11" i="101"/>
  <c r="F30" i="81"/>
  <c r="E12" i="101"/>
  <c r="G44" i="82"/>
  <c r="I31" i="83"/>
  <c r="G13" i="101"/>
  <c r="I30" i="83"/>
  <c r="M30" i="81"/>
  <c r="J11" i="101"/>
  <c r="C11" i="101"/>
  <c r="E30" i="81"/>
  <c r="E31" i="81"/>
  <c r="E32" i="81" s="1"/>
  <c r="D12" i="101"/>
  <c r="F44" i="82"/>
  <c r="F13" i="101"/>
  <c r="H30" i="83"/>
  <c r="E29" i="84"/>
  <c r="E30" i="84"/>
  <c r="E31" i="84" s="1"/>
  <c r="H50" i="70"/>
  <c r="G30" i="83"/>
  <c r="E13" i="101"/>
  <c r="H29" i="84"/>
  <c r="F14" i="101"/>
  <c r="E24" i="69"/>
  <c r="E34" i="85"/>
  <c r="G7" i="101"/>
  <c r="I15" i="75"/>
  <c r="I33" i="79"/>
  <c r="G9" i="101"/>
  <c r="L30" i="81"/>
  <c r="I11" i="101"/>
  <c r="E45" i="82"/>
  <c r="E46" i="82" s="1"/>
  <c r="C12" i="101"/>
  <c r="I50" i="70"/>
  <c r="I14" i="75"/>
  <c r="M44" i="82"/>
  <c r="H46" i="80"/>
  <c r="E20" i="73"/>
  <c r="E21" i="73" s="1"/>
  <c r="F3" i="101"/>
  <c r="G34" i="85"/>
  <c r="L8" i="77"/>
  <c r="I8" i="101"/>
  <c r="H32" i="79"/>
  <c r="F9" i="101"/>
  <c r="G10" i="101"/>
  <c r="I47" i="80"/>
  <c r="K30" i="81"/>
  <c r="H11" i="101"/>
  <c r="M30" i="83"/>
  <c r="J13" i="101"/>
  <c r="N7" i="85"/>
  <c r="L6" i="101" l="1"/>
  <c r="M6" i="101" s="1"/>
  <c r="L8" i="101"/>
  <c r="M8" i="101" s="1"/>
  <c r="E9" i="101"/>
  <c r="E33" i="79"/>
  <c r="E34" i="79" s="1"/>
  <c r="J15" i="101"/>
  <c r="L11" i="101"/>
  <c r="M11" i="101" s="1"/>
  <c r="E15" i="101"/>
  <c r="L9" i="101"/>
  <c r="M9" i="101" s="1"/>
  <c r="L7" i="101"/>
  <c r="M7" i="101" s="1"/>
  <c r="L3" i="101"/>
  <c r="H15" i="101"/>
  <c r="L14" i="101"/>
  <c r="M14" i="101" s="1"/>
  <c r="I15" i="101"/>
  <c r="M3" i="101"/>
  <c r="D15" i="101"/>
  <c r="G15" i="101"/>
  <c r="C15" i="101"/>
  <c r="L10" i="101"/>
  <c r="M10" i="101" s="1"/>
  <c r="F15" i="101"/>
  <c r="L12" i="101"/>
  <c r="M12" i="101" s="1"/>
  <c r="E52" i="70"/>
  <c r="L13" i="101"/>
  <c r="M13" i="101" s="1"/>
  <c r="F18" i="101" l="1"/>
  <c r="F20" i="101" l="1"/>
  <c r="F19" i="101"/>
  <c r="G19" i="101" s="1"/>
  <c r="H19" i="101" s="1"/>
  <c r="G18" i="101"/>
  <c r="H18" i="101" s="1"/>
  <c r="F21" i="101" l="1"/>
  <c r="G21" i="101" s="1"/>
  <c r="H21" i="101" s="1"/>
  <c r="G20" i="101"/>
  <c r="H20" i="101" s="1"/>
</calcChain>
</file>

<file path=xl/sharedStrings.xml><?xml version="1.0" encoding="utf-8"?>
<sst xmlns="http://schemas.openxmlformats.org/spreadsheetml/2006/main" count="843" uniqueCount="216">
  <si>
    <t>Nazione</t>
  </si>
  <si>
    <t>Alloggio</t>
  </si>
  <si>
    <t>Calendario</t>
  </si>
  <si>
    <t>Argentina</t>
  </si>
  <si>
    <t>Attrazioni</t>
  </si>
  <si>
    <t>Cibi &amp; Bevande</t>
  </si>
  <si>
    <t>gg di Viaggio</t>
  </si>
  <si>
    <t>Tempo Libero</t>
  </si>
  <si>
    <t>Città</t>
  </si>
  <si>
    <t>Cambio</t>
  </si>
  <si>
    <t>1€=</t>
  </si>
  <si>
    <t>Visti,Tasse, Multe</t>
  </si>
  <si>
    <t>ToT Giornaliero (Moneta Locale)</t>
  </si>
  <si>
    <t>ToT Giornaliero (Euro €)</t>
  </si>
  <si>
    <t>Ushuaia</t>
  </si>
  <si>
    <t>El Calafate</t>
  </si>
  <si>
    <t>Viaggio in Bus</t>
  </si>
  <si>
    <t>Bariloche</t>
  </si>
  <si>
    <t>El Calafate/Viaggio</t>
  </si>
  <si>
    <t>Viaggio/Bariloche</t>
  </si>
  <si>
    <t>Bariloche/Viaggio</t>
  </si>
  <si>
    <t>Viaggio/Buenos Aires</t>
  </si>
  <si>
    <t>Buenos Aires</t>
  </si>
  <si>
    <t>Buenos Aires / Viaggio</t>
  </si>
  <si>
    <t>TOTALI IN EURO</t>
  </si>
  <si>
    <t>TOTALI IN VALUTA LOCALE</t>
  </si>
  <si>
    <t>Media giornaliera in euro a coppia</t>
  </si>
  <si>
    <t>Altro</t>
  </si>
  <si>
    <t>Uruguay</t>
  </si>
  <si>
    <t>Colonia</t>
  </si>
  <si>
    <t>Montevideo</t>
  </si>
  <si>
    <t>Colonia / Montevideo</t>
  </si>
  <si>
    <t>Buenos Aires / Colonia</t>
  </si>
  <si>
    <t>Punta del Diablo</t>
  </si>
  <si>
    <t>Montevideo / Punta del Este</t>
  </si>
  <si>
    <t>Punta del Este</t>
  </si>
  <si>
    <t>Punta del Este / Punta del Diablo</t>
  </si>
  <si>
    <t>Totale Completo €</t>
  </si>
  <si>
    <t>Totale Media Giornaliera Completa €</t>
  </si>
  <si>
    <t>Media giornaliera parziale €</t>
  </si>
  <si>
    <t>Totali Parziali €</t>
  </si>
  <si>
    <t>Punta del Diablo / Viaggio</t>
  </si>
  <si>
    <t>Lavanderia</t>
  </si>
  <si>
    <t>Escursioni</t>
  </si>
  <si>
    <t>Porto Alegre</t>
  </si>
  <si>
    <t>Porto Alegre / Rio de Janeiro</t>
  </si>
  <si>
    <t>Rio de Janeiro</t>
  </si>
  <si>
    <t>Rio de Janeiro / Salvador</t>
  </si>
  <si>
    <t>Salvador</t>
  </si>
  <si>
    <t>Salvador / Brasilia</t>
  </si>
  <si>
    <t>Brasilia</t>
  </si>
  <si>
    <t>Navigazione</t>
  </si>
  <si>
    <t xml:space="preserve">Trasporti </t>
  </si>
  <si>
    <t>Manaus</t>
  </si>
  <si>
    <t>Brasile</t>
  </si>
  <si>
    <t>Salvador / Lencois</t>
  </si>
  <si>
    <t>Lencois</t>
  </si>
  <si>
    <t>Lencois / Salvador</t>
  </si>
  <si>
    <t>Brasilia / Cuiabà</t>
  </si>
  <si>
    <t>Cuiabà</t>
  </si>
  <si>
    <t>Cuiabà / Porto Velho</t>
  </si>
  <si>
    <t>Porto Velho</t>
  </si>
  <si>
    <t>Dom</t>
  </si>
  <si>
    <t>Lun</t>
  </si>
  <si>
    <t>Mar</t>
  </si>
  <si>
    <t>Mer</t>
  </si>
  <si>
    <t>Gio</t>
  </si>
  <si>
    <t>Ven</t>
  </si>
  <si>
    <t>Sab</t>
  </si>
  <si>
    <t>Macapà</t>
  </si>
  <si>
    <t>Suriname</t>
  </si>
  <si>
    <t>Cayenne</t>
  </si>
  <si>
    <t>Macapà / Oiapoque</t>
  </si>
  <si>
    <t>Oiapoque</t>
  </si>
  <si>
    <t>Manaus /  Macapà</t>
  </si>
  <si>
    <t>St.Laurent de Maroni</t>
  </si>
  <si>
    <t>L'Avana</t>
  </si>
  <si>
    <t>Trinidad</t>
  </si>
  <si>
    <t>Santiago de Cuba</t>
  </si>
  <si>
    <t>Albina / Paramaribo</t>
  </si>
  <si>
    <t>Paramaribo</t>
  </si>
  <si>
    <t>St. Georges / Cayenne</t>
  </si>
  <si>
    <t>Cuba</t>
  </si>
  <si>
    <t>Baracoa</t>
  </si>
  <si>
    <t>L' Avana / Vinales</t>
  </si>
  <si>
    <t>Vinales</t>
  </si>
  <si>
    <t>Trinidad / Santa Clara</t>
  </si>
  <si>
    <t>Santiago de Cuba / Baracoa</t>
  </si>
  <si>
    <t>Baracoa / Santiago de Cuba</t>
  </si>
  <si>
    <t>Vinales / Trinidad</t>
  </si>
  <si>
    <t>Santa Clara / Camaguey</t>
  </si>
  <si>
    <t>Camaguey</t>
  </si>
  <si>
    <t>Curacao</t>
  </si>
  <si>
    <t>Fiorino delle Antille Olandesi Naf</t>
  </si>
  <si>
    <t>CUP=1/24 CUC</t>
  </si>
  <si>
    <t>Camaguey / Bayamo</t>
  </si>
  <si>
    <t>Bayamo</t>
  </si>
  <si>
    <t>Bayamo  / Santiago de Cuba</t>
  </si>
  <si>
    <t>Colombia</t>
  </si>
  <si>
    <t>Ecuador</t>
  </si>
  <si>
    <t>Dollaro USD</t>
  </si>
  <si>
    <t>Perù</t>
  </si>
  <si>
    <t>Bolivia</t>
  </si>
  <si>
    <t>Cile</t>
  </si>
  <si>
    <t>Bogotà</t>
  </si>
  <si>
    <t>Socorro</t>
  </si>
  <si>
    <t>San Gil</t>
  </si>
  <si>
    <t>Socorro / San Gil</t>
  </si>
  <si>
    <t xml:space="preserve"> Cartagena</t>
  </si>
  <si>
    <t xml:space="preserve">Cartagena </t>
  </si>
  <si>
    <t>Peso Convertibile</t>
  </si>
  <si>
    <t xml:space="preserve">Peso Colombiano </t>
  </si>
  <si>
    <t>Peso Argentino</t>
  </si>
  <si>
    <t>Peso Uruguaiano</t>
  </si>
  <si>
    <t>Real Brasiliano</t>
  </si>
  <si>
    <t>Euro</t>
  </si>
  <si>
    <t xml:space="preserve">Dollaro Surinamese </t>
  </si>
  <si>
    <t>San Gil / Barichara / Guane / San Gil</t>
  </si>
  <si>
    <t>Turbo / Capurganà</t>
  </si>
  <si>
    <t>Cartagena / Turbo</t>
  </si>
  <si>
    <t>Capurganà</t>
  </si>
  <si>
    <t>Capurgana</t>
  </si>
  <si>
    <t>Capurganà / Turbo</t>
  </si>
  <si>
    <t xml:space="preserve">Medellin </t>
  </si>
  <si>
    <t>Tulcan / Quito</t>
  </si>
  <si>
    <t>Quito</t>
  </si>
  <si>
    <t>Popayana / Pasto</t>
  </si>
  <si>
    <t>Pasto / Ipiales</t>
  </si>
  <si>
    <t>Ipiales / Tulcan</t>
  </si>
  <si>
    <t>Salute &amp; Bellezza</t>
  </si>
  <si>
    <t>Popayan</t>
  </si>
  <si>
    <t>Popayan / Silvia / Popayan</t>
  </si>
  <si>
    <t>Latacunga</t>
  </si>
  <si>
    <t>Puerto Lopez</t>
  </si>
  <si>
    <t>Cuenca</t>
  </si>
  <si>
    <t>Loja</t>
  </si>
  <si>
    <t>Latacunga / Quilotoa</t>
  </si>
  <si>
    <t>Cuenca / Loja</t>
  </si>
  <si>
    <t>Latacunga / Zumbahua</t>
  </si>
  <si>
    <t>Latacunga /Quito</t>
  </si>
  <si>
    <t>Puerto Lopez / Guayaquil</t>
  </si>
  <si>
    <t>Guayaquil</t>
  </si>
  <si>
    <t>Guayaquil / Cuenca</t>
  </si>
  <si>
    <t>Piura</t>
  </si>
  <si>
    <t>Loja / Piura</t>
  </si>
  <si>
    <t>Puerto Lopez / Isla de la Plata / Puerto Lopez</t>
  </si>
  <si>
    <t>Visti, Tasse, Multe</t>
  </si>
  <si>
    <t>Alloggi</t>
  </si>
  <si>
    <t>Trasporti</t>
  </si>
  <si>
    <t>Totale gg</t>
  </si>
  <si>
    <t>Totale €</t>
  </si>
  <si>
    <t>Italia</t>
  </si>
  <si>
    <t>Aerei</t>
  </si>
  <si>
    <t>Nuevo Sol</t>
  </si>
  <si>
    <t>Boliviano</t>
  </si>
  <si>
    <t>Lima</t>
  </si>
  <si>
    <t>Arequipa</t>
  </si>
  <si>
    <t>Cuzco</t>
  </si>
  <si>
    <t>Puno</t>
  </si>
  <si>
    <t>La Paz</t>
  </si>
  <si>
    <t>Sucre</t>
  </si>
  <si>
    <t>Tupiza</t>
  </si>
  <si>
    <t>San Pedro de Atacama</t>
  </si>
  <si>
    <t>Isola di Pasqua</t>
  </si>
  <si>
    <t>Totali</t>
  </si>
  <si>
    <t>Huacabamba</t>
  </si>
  <si>
    <t>Ica</t>
  </si>
  <si>
    <t>Copacabana</t>
  </si>
  <si>
    <t>Piura / Huacabamba</t>
  </si>
  <si>
    <t xml:space="preserve">Bolivia </t>
  </si>
  <si>
    <t>Cuenca / Gualaceo / Sigsig / Cuenca</t>
  </si>
  <si>
    <t>Quito / Latacunga</t>
  </si>
  <si>
    <t>Huacabamba / Salalà</t>
  </si>
  <si>
    <t>Salalà / Huacabamba</t>
  </si>
  <si>
    <t>Huacabamba / Piura/  Lima</t>
  </si>
  <si>
    <t>Lima / Ica</t>
  </si>
  <si>
    <t>Ica / Nazca</t>
  </si>
  <si>
    <t>Nazca / Cuzco</t>
  </si>
  <si>
    <t xml:space="preserve">Lima </t>
  </si>
  <si>
    <t>Nazca</t>
  </si>
  <si>
    <t>Cuzco / Aguas Caliente</t>
  </si>
  <si>
    <t>Aguas Caliente / Machu Picchu</t>
  </si>
  <si>
    <t>Cuzco / Maras / Moray / Salinas</t>
  </si>
  <si>
    <t>Cuzco / Valle Sacra</t>
  </si>
  <si>
    <t xml:space="preserve">Aguas Caliente / Cuzco </t>
  </si>
  <si>
    <t>Arequipa / Puno</t>
  </si>
  <si>
    <t>Arequipa / Chivay</t>
  </si>
  <si>
    <t>Chivay / Cruz del Condor / Arequipa</t>
  </si>
  <si>
    <t>Puno / Copacabana</t>
  </si>
  <si>
    <t>Copacabana / La Paz</t>
  </si>
  <si>
    <t>La Paz / Sucre</t>
  </si>
  <si>
    <t>Sucre / Potosì</t>
  </si>
  <si>
    <t xml:space="preserve">Potosì </t>
  </si>
  <si>
    <t xml:space="preserve">Peso Cileno </t>
  </si>
  <si>
    <t>San Pedro de Atacama / Santiago</t>
  </si>
  <si>
    <t xml:space="preserve">Santiago </t>
  </si>
  <si>
    <t>Santiago / Isola di Pasqua</t>
  </si>
  <si>
    <t>Potosì / Tupiza</t>
  </si>
  <si>
    <t xml:space="preserve">Tupiza </t>
  </si>
  <si>
    <t>Salar de Uyuni / Uyuni</t>
  </si>
  <si>
    <t>Villa Mar</t>
  </si>
  <si>
    <t>Chuvica</t>
  </si>
  <si>
    <t>Quentena Grande</t>
  </si>
  <si>
    <t>Uyuni / Calama / San Pedro</t>
  </si>
  <si>
    <t>Valparaiso</t>
  </si>
  <si>
    <t xml:space="preserve">Totali </t>
  </si>
  <si>
    <t>Totale spesa in viaggio</t>
  </si>
  <si>
    <t>Totale spesa in viaggio+aerei</t>
  </si>
  <si>
    <t>Media (gg)</t>
  </si>
  <si>
    <t>Media a persona</t>
  </si>
  <si>
    <t>Media a coppia</t>
  </si>
  <si>
    <t>Totale spesa in viaggio+assicurazione s.+passaporti</t>
  </si>
  <si>
    <t>In Sud America il nostro Budget imposto è di 30€/g p/p senza gli Aerei</t>
  </si>
  <si>
    <t>Totale spesa in viaggio+aerei inter.+assicurazione s.+passaporti</t>
  </si>
  <si>
    <t>French G.</t>
  </si>
  <si>
    <t>French Guiana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</si>
</sst>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64" formatCode="[$-410]mmm\-yy;@"/>
    <numFmt numFmtId="165" formatCode="dd/mm/yy;@"/>
    <numFmt numFmtId="166" formatCode="_-[$€]\ * #,##0.00_-;\-[$€]\ * #,##0.00_-;_-[$€]\ * &quot;-&quot;??_-;_-@_-"/>
    <numFmt numFmtId="167" formatCode="[$$-C09]#,##0.00"/>
    <numFmt numFmtId="168" formatCode="#,##0.00\ &quot;€&quot;"/>
    <numFmt numFmtId="169" formatCode="#,##0.00\ [$$-2C0A]"/>
    <numFmt numFmtId="170" formatCode="d/m/yy\ h\.mm;@"/>
    <numFmt numFmtId="171" formatCode="#,##0\ [$COP]"/>
    <numFmt numFmtId="172" formatCode="#,##0.00\ [$COP]"/>
    <numFmt numFmtId="173" formatCode="#,##0.00\ [$CUC]"/>
    <numFmt numFmtId="174" formatCode="#,##0.0000\ [$CUC]"/>
    <numFmt numFmtId="175" formatCode="#,##0.00\ [$ARS]"/>
    <numFmt numFmtId="176" formatCode="#,##0.00\ [$UYU]"/>
    <numFmt numFmtId="177" formatCode="#,##0.00\ [$BRL]"/>
    <numFmt numFmtId="178" formatCode="#,##0.000\ &quot;€&quot;"/>
    <numFmt numFmtId="179" formatCode="#,##0.00\ [$SRD]"/>
    <numFmt numFmtId="180" formatCode="[$$-45C]\ #,##0.000_-"/>
    <numFmt numFmtId="181" formatCode="[$$-45C]\ #,##0.00_-"/>
    <numFmt numFmtId="186" formatCode="#,##0.00\ [$PEN]"/>
    <numFmt numFmtId="187" formatCode="#,##0.00[$BOB-46B]"/>
    <numFmt numFmtId="188" formatCode="#,##0.00\ [$CLP]"/>
  </numFmts>
  <fonts count="2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scheme val="minor"/>
    </font>
    <font>
      <sz val="10"/>
      <color theme="1"/>
      <name val="Calibri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scheme val="minor"/>
    </font>
    <font>
      <sz val="8"/>
      <name val="Calibri"/>
      <family val="2"/>
      <scheme val="minor"/>
    </font>
    <font>
      <b/>
      <sz val="11"/>
      <color theme="1"/>
      <name val="Calibri"/>
      <scheme val="minor"/>
    </font>
    <font>
      <b/>
      <sz val="11"/>
      <color rgb="FFFF0000"/>
      <name val="Calibri"/>
      <scheme val="minor"/>
    </font>
    <font>
      <b/>
      <sz val="11"/>
      <color rgb="FF008000"/>
      <name val="Calibri"/>
      <scheme val="minor"/>
    </font>
    <font>
      <sz val="8"/>
      <color rgb="FF008000"/>
      <name val="Calibri"/>
      <scheme val="minor"/>
    </font>
    <font>
      <b/>
      <sz val="10"/>
      <name val="Calibri"/>
      <scheme val="minor"/>
    </font>
    <font>
      <sz val="11"/>
      <color theme="6"/>
      <name val="Calibri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0"/>
      <name val="Calibri"/>
      <scheme val="minor"/>
    </font>
    <font>
      <i/>
      <sz val="11"/>
      <color theme="1"/>
      <name val="Calibri"/>
      <scheme val="minor"/>
    </font>
    <font>
      <b/>
      <i/>
      <sz val="8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143">
    <xf numFmtId="164" fontId="0" fillId="0" borderId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6" fontId="3" fillId="0" borderId="0" applyFon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4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4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4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4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4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4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4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4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4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4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4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4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4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4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4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4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4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4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4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4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4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4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4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4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4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4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4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4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4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4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4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4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4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4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4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4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4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4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4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4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4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4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4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4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4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4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4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4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4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4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4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4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4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4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4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4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4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4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4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4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4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4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4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4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4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4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4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4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4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4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4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4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4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16" fillId="0" borderId="0" applyNumberFormat="0" applyFill="0" applyBorder="0" applyAlignment="0" applyProtection="0">
      <alignment vertical="top"/>
      <protection locked="0"/>
    </xf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</cellStyleXfs>
  <cellXfs count="205">
    <xf numFmtId="164" fontId="0" fillId="0" borderId="0" xfId="0"/>
    <xf numFmtId="164" fontId="1" fillId="0" borderId="0" xfId="0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/>
    </xf>
    <xf numFmtId="168" fontId="1" fillId="0" borderId="0" xfId="0" applyNumberFormat="1" applyFont="1" applyAlignment="1">
      <alignment horizontal="center" vertical="center"/>
    </xf>
    <xf numFmtId="164" fontId="1" fillId="0" borderId="0" xfId="0" applyFont="1" applyAlignment="1">
      <alignment horizontal="center" vertical="center" shrinkToFit="1"/>
    </xf>
    <xf numFmtId="1" fontId="6" fillId="0" borderId="0" xfId="0" applyNumberFormat="1" applyFont="1" applyAlignment="1">
      <alignment horizontal="center" vertical="center"/>
    </xf>
    <xf numFmtId="164" fontId="6" fillId="0" borderId="0" xfId="0" applyFont="1" applyAlignment="1">
      <alignment horizontal="center" vertical="center"/>
    </xf>
    <xf numFmtId="167" fontId="1" fillId="2" borderId="0" xfId="0" applyNumberFormat="1" applyFont="1" applyFill="1" applyAlignment="1" applyProtection="1">
      <alignment horizontal="center" vertical="center"/>
      <protection locked="0"/>
    </xf>
    <xf numFmtId="165" fontId="1" fillId="2" borderId="0" xfId="0" applyNumberFormat="1" applyFont="1" applyFill="1" applyAlignment="1" applyProtection="1">
      <alignment horizontal="center" vertical="center"/>
      <protection locked="0"/>
    </xf>
    <xf numFmtId="1" fontId="1" fillId="0" borderId="0" xfId="0" applyNumberFormat="1" applyFont="1" applyAlignment="1" applyProtection="1">
      <alignment horizontal="center" vertical="center"/>
      <protection locked="0"/>
    </xf>
    <xf numFmtId="165" fontId="1" fillId="0" borderId="0" xfId="0" applyNumberFormat="1" applyFont="1" applyAlignment="1" applyProtection="1">
      <alignment horizontal="center" vertical="center"/>
      <protection locked="0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164" fontId="7" fillId="0" borderId="0" xfId="0" applyFont="1" applyAlignment="1" applyProtection="1">
      <alignment horizontal="left" vertical="center"/>
      <protection locked="0"/>
    </xf>
    <xf numFmtId="1" fontId="7" fillId="0" borderId="0" xfId="0" applyNumberFormat="1" applyFont="1" applyAlignment="1">
      <alignment horizontal="right" vertical="center"/>
    </xf>
    <xf numFmtId="1" fontId="7" fillId="2" borderId="0" xfId="0" applyNumberFormat="1" applyFont="1" applyFill="1" applyAlignment="1" applyProtection="1">
      <alignment horizontal="left" vertical="center"/>
      <protection locked="0"/>
    </xf>
    <xf numFmtId="1" fontId="7" fillId="0" borderId="0" xfId="0" applyNumberFormat="1" applyFont="1" applyAlignment="1" applyProtection="1">
      <alignment horizontal="left" vertical="center"/>
      <protection locked="0"/>
    </xf>
    <xf numFmtId="164" fontId="7" fillId="2" borderId="0" xfId="0" applyFont="1" applyFill="1" applyAlignment="1" applyProtection="1">
      <alignment horizontal="left" vertical="center"/>
      <protection locked="0"/>
    </xf>
    <xf numFmtId="167" fontId="1" fillId="4" borderId="0" xfId="0" applyNumberFormat="1" applyFont="1" applyFill="1" applyAlignment="1">
      <alignment horizontal="center" vertical="center"/>
    </xf>
    <xf numFmtId="168" fontId="8" fillId="4" borderId="0" xfId="0" applyNumberFormat="1" applyFont="1" applyFill="1" applyAlignment="1">
      <alignment horizontal="center" vertical="center"/>
    </xf>
    <xf numFmtId="169" fontId="1" fillId="0" borderId="0" xfId="0" applyNumberFormat="1" applyFont="1" applyAlignment="1">
      <alignment horizontal="center" vertical="center"/>
    </xf>
    <xf numFmtId="164" fontId="1" fillId="0" borderId="0" xfId="0" applyFont="1" applyAlignment="1">
      <alignment horizontal="center" vertical="center"/>
    </xf>
    <xf numFmtId="164" fontId="7" fillId="0" borderId="0" xfId="0" applyFont="1" applyAlignment="1">
      <alignment horizontal="right" vertical="center"/>
    </xf>
    <xf numFmtId="168" fontId="8" fillId="0" borderId="0" xfId="0" applyNumberFormat="1" applyFont="1" applyAlignment="1">
      <alignment horizontal="center" vertical="center"/>
    </xf>
    <xf numFmtId="164" fontId="10" fillId="5" borderId="0" xfId="0" applyFont="1" applyFill="1" applyAlignment="1">
      <alignment horizontal="center" vertical="center"/>
    </xf>
    <xf numFmtId="168" fontId="10" fillId="5" borderId="0" xfId="0" applyNumberFormat="1" applyFont="1" applyFill="1" applyAlignment="1">
      <alignment horizontal="center" vertical="center"/>
    </xf>
    <xf numFmtId="164" fontId="1" fillId="6" borderId="0" xfId="0" applyFont="1" applyFill="1" applyAlignment="1">
      <alignment horizontal="center" vertical="center" shrinkToFit="1"/>
    </xf>
    <xf numFmtId="164" fontId="1" fillId="6" borderId="0" xfId="0" applyFont="1" applyFill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64" fontId="8" fillId="6" borderId="0" xfId="0" applyFont="1" applyFill="1" applyAlignment="1">
      <alignment horizontal="center" vertical="center"/>
    </xf>
    <xf numFmtId="164" fontId="10" fillId="0" borderId="0" xfId="0" applyFont="1" applyAlignment="1">
      <alignment vertical="center"/>
    </xf>
    <xf numFmtId="168" fontId="6" fillId="6" borderId="0" xfId="0" applyNumberFormat="1" applyFont="1" applyFill="1" applyAlignment="1">
      <alignment horizontal="center" vertical="center"/>
    </xf>
    <xf numFmtId="168" fontId="5" fillId="6" borderId="0" xfId="0" applyNumberFormat="1" applyFont="1" applyFill="1" applyAlignment="1">
      <alignment horizontal="center" vertical="center"/>
    </xf>
    <xf numFmtId="168" fontId="5" fillId="4" borderId="0" xfId="0" applyNumberFormat="1" applyFont="1" applyFill="1" applyAlignment="1">
      <alignment horizontal="center" vertical="center"/>
    </xf>
    <xf numFmtId="1" fontId="5" fillId="3" borderId="3" xfId="0" applyNumberFormat="1" applyFont="1" applyFill="1" applyBorder="1" applyAlignment="1">
      <alignment horizontal="center" vertical="center" wrapText="1"/>
    </xf>
    <xf numFmtId="1" fontId="5" fillId="3" borderId="4" xfId="0" applyNumberFormat="1" applyFont="1" applyFill="1" applyBorder="1" applyAlignment="1">
      <alignment horizontal="center" vertical="center" wrapText="1"/>
    </xf>
    <xf numFmtId="167" fontId="1" fillId="2" borderId="3" xfId="0" applyNumberFormat="1" applyFont="1" applyFill="1" applyBorder="1" applyAlignment="1" applyProtection="1">
      <alignment horizontal="center" vertical="center"/>
      <protection locked="0"/>
    </xf>
    <xf numFmtId="167" fontId="1" fillId="2" borderId="4" xfId="0" applyNumberFormat="1" applyFont="1" applyFill="1" applyBorder="1" applyAlignment="1" applyProtection="1">
      <alignment horizontal="center" vertical="center"/>
      <protection locked="0"/>
    </xf>
    <xf numFmtId="169" fontId="1" fillId="0" borderId="3" xfId="0" applyNumberFormat="1" applyFont="1" applyBorder="1" applyAlignment="1">
      <alignment horizontal="center" vertical="center"/>
    </xf>
    <xf numFmtId="169" fontId="1" fillId="0" borderId="4" xfId="0" applyNumberFormat="1" applyFont="1" applyBorder="1" applyAlignment="1">
      <alignment horizontal="center" vertical="center"/>
    </xf>
    <xf numFmtId="168" fontId="6" fillId="6" borderId="3" xfId="0" applyNumberFormat="1" applyFont="1" applyFill="1" applyBorder="1" applyAlignment="1">
      <alignment horizontal="center" vertical="center"/>
    </xf>
    <xf numFmtId="168" fontId="6" fillId="6" borderId="4" xfId="0" applyNumberFormat="1" applyFont="1" applyFill="1" applyBorder="1" applyAlignment="1">
      <alignment horizontal="center" vertical="center"/>
    </xf>
    <xf numFmtId="2" fontId="7" fillId="2" borderId="0" xfId="0" applyNumberFormat="1" applyFont="1" applyFill="1" applyAlignment="1" applyProtection="1">
      <alignment horizontal="left" vertical="center"/>
      <protection locked="0"/>
    </xf>
    <xf numFmtId="168" fontId="0" fillId="0" borderId="0" xfId="0" applyNumberFormat="1" applyAlignment="1">
      <alignment horizontal="center" vertical="center"/>
    </xf>
    <xf numFmtId="168" fontId="0" fillId="5" borderId="0" xfId="0" applyNumberFormat="1" applyFill="1" applyAlignment="1">
      <alignment horizontal="center" vertical="center"/>
    </xf>
    <xf numFmtId="168" fontId="11" fillId="5" borderId="0" xfId="0" applyNumberFormat="1" applyFont="1" applyFill="1" applyAlignment="1">
      <alignment horizontal="center" vertical="center"/>
    </xf>
    <xf numFmtId="168" fontId="12" fillId="5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 applyProtection="1">
      <alignment horizontal="center" vertical="center"/>
      <protection locked="0"/>
    </xf>
    <xf numFmtId="1" fontId="6" fillId="2" borderId="0" xfId="0" applyNumberFormat="1" applyFont="1" applyFill="1" applyAlignment="1">
      <alignment horizontal="center" vertical="center"/>
    </xf>
    <xf numFmtId="164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71" fontId="1" fillId="0" borderId="0" xfId="0" applyNumberFormat="1" applyFont="1" applyAlignment="1">
      <alignment horizontal="center" vertical="center"/>
    </xf>
    <xf numFmtId="172" fontId="9" fillId="2" borderId="0" xfId="0" applyNumberFormat="1" applyFont="1" applyFill="1" applyAlignment="1" applyProtection="1">
      <alignment horizontal="center" vertical="center"/>
      <protection locked="0"/>
    </xf>
    <xf numFmtId="172" fontId="9" fillId="2" borderId="3" xfId="0" applyNumberFormat="1" applyFont="1" applyFill="1" applyBorder="1" applyAlignment="1" applyProtection="1">
      <alignment horizontal="center" vertical="center"/>
      <protection locked="0"/>
    </xf>
    <xf numFmtId="172" fontId="9" fillId="2" borderId="4" xfId="0" applyNumberFormat="1" applyFont="1" applyFill="1" applyBorder="1" applyAlignment="1" applyProtection="1">
      <alignment horizontal="center" vertical="center"/>
      <protection locked="0"/>
    </xf>
    <xf numFmtId="172" fontId="1" fillId="0" borderId="0" xfId="0" applyNumberFormat="1" applyFont="1" applyAlignment="1">
      <alignment horizontal="center" vertical="center"/>
    </xf>
    <xf numFmtId="172" fontId="1" fillId="0" borderId="3" xfId="0" applyNumberFormat="1" applyFont="1" applyBorder="1" applyAlignment="1">
      <alignment horizontal="center" vertical="center"/>
    </xf>
    <xf numFmtId="172" fontId="1" fillId="0" borderId="4" xfId="0" applyNumberFormat="1" applyFont="1" applyBorder="1" applyAlignment="1">
      <alignment horizontal="center" vertical="center"/>
    </xf>
    <xf numFmtId="172" fontId="7" fillId="2" borderId="0" xfId="0" applyNumberFormat="1" applyFont="1" applyFill="1" applyAlignment="1" applyProtection="1">
      <alignment horizontal="left" vertical="center"/>
      <protection locked="0"/>
    </xf>
    <xf numFmtId="173" fontId="1" fillId="2" borderId="0" xfId="0" applyNumberFormat="1" applyFont="1" applyFill="1" applyAlignment="1" applyProtection="1">
      <alignment horizontal="center" vertical="center"/>
      <protection locked="0"/>
    </xf>
    <xf numFmtId="173" fontId="1" fillId="2" borderId="3" xfId="0" applyNumberFormat="1" applyFont="1" applyFill="1" applyBorder="1" applyAlignment="1" applyProtection="1">
      <alignment horizontal="center" vertical="center"/>
      <protection locked="0"/>
    </xf>
    <xf numFmtId="173" fontId="1" fillId="2" borderId="4" xfId="0" applyNumberFormat="1" applyFont="1" applyFill="1" applyBorder="1" applyAlignment="1" applyProtection="1">
      <alignment horizontal="center" vertical="center"/>
      <protection locked="0"/>
    </xf>
    <xf numFmtId="173" fontId="1" fillId="0" borderId="0" xfId="0" applyNumberFormat="1" applyFont="1" applyAlignment="1">
      <alignment horizontal="center" vertical="center"/>
    </xf>
    <xf numFmtId="173" fontId="1" fillId="0" borderId="3" xfId="0" applyNumberFormat="1" applyFont="1" applyBorder="1" applyAlignment="1">
      <alignment horizontal="center" vertical="center"/>
    </xf>
    <xf numFmtId="173" fontId="1" fillId="0" borderId="4" xfId="0" applyNumberFormat="1" applyFont="1" applyBorder="1" applyAlignment="1">
      <alignment horizontal="center" vertical="center"/>
    </xf>
    <xf numFmtId="173" fontId="1" fillId="4" borderId="0" xfId="0" applyNumberFormat="1" applyFont="1" applyFill="1" applyAlignment="1">
      <alignment horizontal="center" vertical="center"/>
    </xf>
    <xf numFmtId="173" fontId="1" fillId="2" borderId="0" xfId="0" applyNumberFormat="1" applyFont="1" applyFill="1" applyAlignment="1">
      <alignment horizontal="center" vertical="center"/>
    </xf>
    <xf numFmtId="174" fontId="7" fillId="2" borderId="0" xfId="0" applyNumberFormat="1" applyFont="1" applyFill="1" applyAlignment="1" applyProtection="1">
      <alignment horizontal="left" vertical="center"/>
      <protection locked="0"/>
    </xf>
    <xf numFmtId="175" fontId="1" fillId="2" borderId="0" xfId="0" applyNumberFormat="1" applyFont="1" applyFill="1" applyAlignment="1" applyProtection="1">
      <alignment horizontal="center" vertical="center"/>
      <protection locked="0"/>
    </xf>
    <xf numFmtId="175" fontId="1" fillId="0" borderId="0" xfId="0" applyNumberFormat="1" applyFont="1" applyAlignment="1">
      <alignment horizontal="center" vertical="center"/>
    </xf>
    <xf numFmtId="176" fontId="1" fillId="2" borderId="0" xfId="0" applyNumberFormat="1" applyFont="1" applyFill="1" applyAlignment="1" applyProtection="1">
      <alignment horizontal="center" vertical="center"/>
      <protection locked="0"/>
    </xf>
    <xf numFmtId="176" fontId="1" fillId="2" borderId="3" xfId="0" applyNumberFormat="1" applyFont="1" applyFill="1" applyBorder="1" applyAlignment="1" applyProtection="1">
      <alignment horizontal="center" vertical="center"/>
      <protection locked="0"/>
    </xf>
    <xf numFmtId="176" fontId="1" fillId="2" borderId="4" xfId="0" applyNumberFormat="1" applyFont="1" applyFill="1" applyBorder="1" applyAlignment="1" applyProtection="1">
      <alignment horizontal="center" vertical="center"/>
      <protection locked="0"/>
    </xf>
    <xf numFmtId="176" fontId="1" fillId="0" borderId="0" xfId="0" applyNumberFormat="1" applyFont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176" fontId="7" fillId="2" borderId="0" xfId="0" applyNumberFormat="1" applyFont="1" applyFill="1" applyAlignment="1" applyProtection="1">
      <alignment horizontal="left" vertical="center"/>
      <protection locked="0"/>
    </xf>
    <xf numFmtId="175" fontId="7" fillId="2" borderId="0" xfId="0" applyNumberFormat="1" applyFont="1" applyFill="1" applyAlignment="1" applyProtection="1">
      <alignment horizontal="left" vertical="center"/>
      <protection locked="0"/>
    </xf>
    <xf numFmtId="177" fontId="7" fillId="2" borderId="0" xfId="0" applyNumberFormat="1" applyFont="1" applyFill="1" applyAlignment="1" applyProtection="1">
      <alignment horizontal="left" vertical="center"/>
      <protection locked="0"/>
    </xf>
    <xf numFmtId="177" fontId="1" fillId="2" borderId="0" xfId="0" applyNumberFormat="1" applyFont="1" applyFill="1" applyAlignment="1" applyProtection="1">
      <alignment horizontal="center" vertical="center"/>
      <protection locked="0"/>
    </xf>
    <xf numFmtId="177" fontId="1" fillId="2" borderId="3" xfId="0" applyNumberFormat="1" applyFont="1" applyFill="1" applyBorder="1" applyAlignment="1" applyProtection="1">
      <alignment horizontal="center" vertical="center"/>
      <protection locked="0"/>
    </xf>
    <xf numFmtId="177" fontId="1" fillId="2" borderId="4" xfId="0" applyNumberFormat="1" applyFont="1" applyFill="1" applyBorder="1" applyAlignment="1" applyProtection="1">
      <alignment horizontal="center" vertical="center"/>
      <protection locked="0"/>
    </xf>
    <xf numFmtId="177" fontId="1" fillId="4" borderId="0" xfId="0" applyNumberFormat="1" applyFont="1" applyFill="1" applyAlignment="1">
      <alignment horizontal="center" vertical="center"/>
    </xf>
    <xf numFmtId="177" fontId="9" fillId="2" borderId="0" xfId="0" applyNumberFormat="1" applyFont="1" applyFill="1" applyAlignment="1" applyProtection="1">
      <alignment horizontal="center" vertical="center"/>
      <protection locked="0"/>
    </xf>
    <xf numFmtId="177" fontId="9" fillId="2" borderId="3" xfId="0" applyNumberFormat="1" applyFont="1" applyFill="1" applyBorder="1" applyAlignment="1" applyProtection="1">
      <alignment horizontal="center" vertical="center"/>
      <protection locked="0"/>
    </xf>
    <xf numFmtId="177" fontId="9" fillId="2" borderId="4" xfId="0" applyNumberFormat="1" applyFont="1" applyFill="1" applyBorder="1" applyAlignment="1" applyProtection="1">
      <alignment horizontal="center" vertical="center"/>
      <protection locked="0"/>
    </xf>
    <xf numFmtId="177" fontId="13" fillId="2" borderId="0" xfId="0" applyNumberFormat="1" applyFont="1" applyFill="1" applyAlignment="1" applyProtection="1">
      <alignment horizontal="center" vertical="center"/>
      <protection locked="0"/>
    </xf>
    <xf numFmtId="177" fontId="1" fillId="0" borderId="0" xfId="0" applyNumberFormat="1" applyFont="1" applyAlignment="1">
      <alignment horizontal="center" vertical="center"/>
    </xf>
    <xf numFmtId="177" fontId="1" fillId="0" borderId="3" xfId="0" applyNumberFormat="1" applyFont="1" applyBorder="1" applyAlignment="1">
      <alignment horizontal="center" vertical="center"/>
    </xf>
    <xf numFmtId="177" fontId="1" fillId="0" borderId="4" xfId="0" applyNumberFormat="1" applyFont="1" applyBorder="1" applyAlignment="1">
      <alignment horizontal="center" vertical="center"/>
    </xf>
    <xf numFmtId="178" fontId="7" fillId="2" borderId="0" xfId="0" applyNumberFormat="1" applyFont="1" applyFill="1" applyAlignment="1" applyProtection="1">
      <alignment horizontal="left" vertical="center"/>
      <protection locked="0"/>
    </xf>
    <xf numFmtId="179" fontId="7" fillId="2" borderId="0" xfId="0" applyNumberFormat="1" applyFont="1" applyFill="1" applyAlignment="1" applyProtection="1">
      <alignment horizontal="left" vertical="center"/>
      <protection locked="0"/>
    </xf>
    <xf numFmtId="179" fontId="1" fillId="2" borderId="0" xfId="0" applyNumberFormat="1" applyFont="1" applyFill="1" applyAlignment="1" applyProtection="1">
      <alignment horizontal="center" vertical="center"/>
      <protection locked="0"/>
    </xf>
    <xf numFmtId="179" fontId="1" fillId="2" borderId="3" xfId="0" applyNumberFormat="1" applyFont="1" applyFill="1" applyBorder="1" applyAlignment="1" applyProtection="1">
      <alignment horizontal="center" vertical="center"/>
      <protection locked="0"/>
    </xf>
    <xf numFmtId="179" fontId="1" fillId="2" borderId="4" xfId="0" applyNumberFormat="1" applyFont="1" applyFill="1" applyBorder="1" applyAlignment="1" applyProtection="1">
      <alignment horizontal="center" vertical="center"/>
      <protection locked="0"/>
    </xf>
    <xf numFmtId="179" fontId="1" fillId="4" borderId="0" xfId="0" applyNumberFormat="1" applyFont="1" applyFill="1" applyAlignment="1">
      <alignment horizontal="center" vertical="center"/>
    </xf>
    <xf numFmtId="179" fontId="1" fillId="0" borderId="0" xfId="0" applyNumberFormat="1" applyFont="1" applyAlignment="1">
      <alignment horizontal="center" vertical="center"/>
    </xf>
    <xf numFmtId="179" fontId="1" fillId="0" borderId="3" xfId="0" applyNumberFormat="1" applyFont="1" applyBorder="1" applyAlignment="1">
      <alignment horizontal="center" vertical="center"/>
    </xf>
    <xf numFmtId="179" fontId="1" fillId="0" borderId="4" xfId="0" applyNumberFormat="1" applyFont="1" applyBorder="1" applyAlignment="1">
      <alignment horizontal="center" vertical="center"/>
    </xf>
    <xf numFmtId="164" fontId="9" fillId="0" borderId="0" xfId="0" applyFont="1" applyAlignment="1">
      <alignment horizontal="center" vertical="center"/>
    </xf>
    <xf numFmtId="165" fontId="9" fillId="0" borderId="0" xfId="0" applyNumberFormat="1" applyFont="1" applyAlignment="1" applyProtection="1">
      <alignment horizontal="center" vertical="center"/>
      <protection locked="0"/>
    </xf>
    <xf numFmtId="1" fontId="9" fillId="0" borderId="0" xfId="0" applyNumberFormat="1" applyFont="1" applyAlignment="1" applyProtection="1">
      <alignment horizontal="center" vertical="center"/>
      <protection locked="0"/>
    </xf>
    <xf numFmtId="172" fontId="9" fillId="4" borderId="0" xfId="0" applyNumberFormat="1" applyFont="1" applyFill="1" applyAlignment="1">
      <alignment horizontal="center" vertical="center"/>
    </xf>
    <xf numFmtId="168" fontId="14" fillId="4" borderId="0" xfId="0" applyNumberFormat="1" applyFont="1" applyFill="1" applyAlignment="1">
      <alignment horizontal="center" vertical="center"/>
    </xf>
    <xf numFmtId="172" fontId="9" fillId="2" borderId="0" xfId="0" applyNumberFormat="1" applyFont="1" applyFill="1" applyAlignment="1">
      <alignment horizontal="center" vertical="center"/>
    </xf>
    <xf numFmtId="165" fontId="9" fillId="2" borderId="0" xfId="0" applyNumberFormat="1" applyFont="1" applyFill="1" applyAlignment="1" applyProtection="1">
      <alignment horizontal="center" vertical="center"/>
      <protection locked="0"/>
    </xf>
    <xf numFmtId="2" fontId="9" fillId="0" borderId="0" xfId="0" applyNumberFormat="1" applyFont="1" applyAlignment="1">
      <alignment horizontal="center" vertical="center"/>
    </xf>
    <xf numFmtId="180" fontId="7" fillId="2" borderId="0" xfId="0" applyNumberFormat="1" applyFont="1" applyFill="1" applyAlignment="1" applyProtection="1">
      <alignment horizontal="left" vertical="center"/>
      <protection locked="0"/>
    </xf>
    <xf numFmtId="181" fontId="1" fillId="2" borderId="0" xfId="0" applyNumberFormat="1" applyFont="1" applyFill="1" applyAlignment="1" applyProtection="1">
      <alignment horizontal="center" vertical="center"/>
      <protection locked="0"/>
    </xf>
    <xf numFmtId="181" fontId="1" fillId="2" borderId="3" xfId="0" applyNumberFormat="1" applyFont="1" applyFill="1" applyBorder="1" applyAlignment="1" applyProtection="1">
      <alignment horizontal="center" vertical="center"/>
      <protection locked="0"/>
    </xf>
    <xf numFmtId="181" fontId="1" fillId="2" borderId="4" xfId="0" applyNumberFormat="1" applyFont="1" applyFill="1" applyBorder="1" applyAlignment="1" applyProtection="1">
      <alignment horizontal="center" vertical="center"/>
      <protection locked="0"/>
    </xf>
    <xf numFmtId="181" fontId="1" fillId="4" borderId="0" xfId="0" applyNumberFormat="1" applyFont="1" applyFill="1" applyAlignment="1">
      <alignment horizontal="center" vertical="center"/>
    </xf>
    <xf numFmtId="181" fontId="1" fillId="0" borderId="0" xfId="0" applyNumberFormat="1" applyFont="1" applyAlignment="1">
      <alignment horizontal="center" vertical="center"/>
    </xf>
    <xf numFmtId="181" fontId="1" fillId="0" borderId="3" xfId="0" applyNumberFormat="1" applyFont="1" applyBorder="1" applyAlignment="1">
      <alignment horizontal="center" vertical="center"/>
    </xf>
    <xf numFmtId="181" fontId="1" fillId="0" borderId="4" xfId="0" applyNumberFormat="1" applyFont="1" applyBorder="1" applyAlignment="1">
      <alignment horizontal="center" vertical="center"/>
    </xf>
    <xf numFmtId="175" fontId="1" fillId="2" borderId="3" xfId="0" applyNumberFormat="1" applyFont="1" applyFill="1" applyBorder="1" applyAlignment="1" applyProtection="1">
      <alignment horizontal="center" vertical="center"/>
      <protection locked="0"/>
    </xf>
    <xf numFmtId="175" fontId="1" fillId="2" borderId="4" xfId="0" applyNumberFormat="1" applyFont="1" applyFill="1" applyBorder="1" applyAlignment="1" applyProtection="1">
      <alignment horizontal="center" vertical="center"/>
      <protection locked="0"/>
    </xf>
    <xf numFmtId="175" fontId="1" fillId="0" borderId="3" xfId="0" applyNumberFormat="1" applyFont="1" applyBorder="1" applyAlignment="1">
      <alignment horizontal="center" vertical="center"/>
    </xf>
    <xf numFmtId="175" fontId="1" fillId="0" borderId="4" xfId="0" applyNumberFormat="1" applyFont="1" applyBorder="1" applyAlignment="1">
      <alignment horizontal="center" vertical="center"/>
    </xf>
    <xf numFmtId="168" fontId="5" fillId="6" borderId="0" xfId="0" applyNumberFormat="1" applyFont="1" applyFill="1" applyAlignment="1">
      <alignment horizontal="center" vertical="center" shrinkToFit="1"/>
    </xf>
    <xf numFmtId="168" fontId="1" fillId="2" borderId="0" xfId="0" applyNumberFormat="1" applyFont="1" applyFill="1" applyAlignment="1" applyProtection="1">
      <alignment horizontal="center" vertical="center"/>
      <protection locked="0"/>
    </xf>
    <xf numFmtId="168" fontId="1" fillId="2" borderId="3" xfId="0" applyNumberFormat="1" applyFont="1" applyFill="1" applyBorder="1" applyAlignment="1" applyProtection="1">
      <alignment horizontal="center" vertical="center"/>
      <protection locked="0"/>
    </xf>
    <xf numFmtId="168" fontId="1" fillId="2" borderId="4" xfId="0" applyNumberFormat="1" applyFont="1" applyFill="1" applyBorder="1" applyAlignment="1" applyProtection="1">
      <alignment horizontal="center" vertical="center"/>
      <protection locked="0"/>
    </xf>
    <xf numFmtId="168" fontId="1" fillId="4" borderId="0" xfId="0" applyNumberFormat="1" applyFont="1" applyFill="1" applyAlignment="1">
      <alignment horizontal="center" vertical="center"/>
    </xf>
    <xf numFmtId="168" fontId="1" fillId="0" borderId="3" xfId="0" applyNumberFormat="1" applyFont="1" applyBorder="1" applyAlignment="1">
      <alignment horizontal="center" vertical="center"/>
    </xf>
    <xf numFmtId="168" fontId="1" fillId="0" borderId="4" xfId="0" applyNumberFormat="1" applyFont="1" applyBorder="1" applyAlignment="1">
      <alignment horizontal="center" vertical="center"/>
    </xf>
    <xf numFmtId="168" fontId="10" fillId="0" borderId="0" xfId="0" applyNumberFormat="1" applyFont="1" applyAlignment="1">
      <alignment vertical="center"/>
    </xf>
    <xf numFmtId="168" fontId="15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168" fontId="10" fillId="0" borderId="0" xfId="0" applyNumberFormat="1" applyFont="1" applyAlignment="1">
      <alignment horizontal="center" vertical="center" wrapText="1"/>
    </xf>
    <xf numFmtId="170" fontId="0" fillId="0" borderId="0" xfId="0" applyNumberFormat="1" applyAlignment="1">
      <alignment horizontal="center" vertical="center"/>
    </xf>
    <xf numFmtId="186" fontId="1" fillId="2" borderId="0" xfId="0" applyNumberFormat="1" applyFont="1" applyFill="1" applyAlignment="1" applyProtection="1">
      <alignment horizontal="center" vertical="center"/>
      <protection locked="0"/>
    </xf>
    <xf numFmtId="186" fontId="1" fillId="2" borderId="3" xfId="0" applyNumberFormat="1" applyFont="1" applyFill="1" applyBorder="1" applyAlignment="1" applyProtection="1">
      <alignment horizontal="center" vertical="center"/>
      <protection locked="0"/>
    </xf>
    <xf numFmtId="186" fontId="1" fillId="2" borderId="4" xfId="0" applyNumberFormat="1" applyFont="1" applyFill="1" applyBorder="1" applyAlignment="1" applyProtection="1">
      <alignment horizontal="center" vertical="center"/>
      <protection locked="0"/>
    </xf>
    <xf numFmtId="186" fontId="1" fillId="4" borderId="0" xfId="0" applyNumberFormat="1" applyFont="1" applyFill="1" applyAlignment="1">
      <alignment horizontal="center" vertical="center"/>
    </xf>
    <xf numFmtId="186" fontId="9" fillId="2" borderId="0" xfId="0" applyNumberFormat="1" applyFont="1" applyFill="1" applyAlignment="1" applyProtection="1">
      <alignment horizontal="center" vertical="center"/>
      <protection locked="0"/>
    </xf>
    <xf numFmtId="186" fontId="9" fillId="2" borderId="3" xfId="0" applyNumberFormat="1" applyFont="1" applyFill="1" applyBorder="1" applyAlignment="1" applyProtection="1">
      <alignment horizontal="center" vertical="center"/>
      <protection locked="0"/>
    </xf>
    <xf numFmtId="186" fontId="9" fillId="2" borderId="4" xfId="0" applyNumberFormat="1" applyFont="1" applyFill="1" applyBorder="1" applyAlignment="1" applyProtection="1">
      <alignment horizontal="center" vertical="center"/>
      <protection locked="0"/>
    </xf>
    <xf numFmtId="186" fontId="13" fillId="2" borderId="0" xfId="0" applyNumberFormat="1" applyFont="1" applyFill="1" applyAlignment="1" applyProtection="1">
      <alignment horizontal="center" vertical="center"/>
      <protection locked="0"/>
    </xf>
    <xf numFmtId="186" fontId="1" fillId="0" borderId="0" xfId="0" applyNumberFormat="1" applyFont="1" applyAlignment="1">
      <alignment horizontal="center" vertical="center"/>
    </xf>
    <xf numFmtId="186" fontId="1" fillId="0" borderId="3" xfId="0" applyNumberFormat="1" applyFont="1" applyBorder="1" applyAlignment="1">
      <alignment horizontal="center" vertical="center"/>
    </xf>
    <xf numFmtId="186" fontId="1" fillId="0" borderId="4" xfId="0" applyNumberFormat="1" applyFont="1" applyBorder="1" applyAlignment="1">
      <alignment horizontal="center" vertical="center"/>
    </xf>
    <xf numFmtId="186" fontId="7" fillId="2" borderId="0" xfId="0" applyNumberFormat="1" applyFont="1" applyFill="1" applyAlignment="1" applyProtection="1">
      <alignment horizontal="left" vertical="center"/>
      <protection locked="0"/>
    </xf>
    <xf numFmtId="2" fontId="1" fillId="0" borderId="0" xfId="0" applyNumberFormat="1" applyFont="1" applyAlignment="1">
      <alignment horizontal="center" vertical="center" wrapText="1"/>
    </xf>
    <xf numFmtId="187" fontId="1" fillId="2" borderId="0" xfId="0" applyNumberFormat="1" applyFont="1" applyFill="1" applyAlignment="1" applyProtection="1">
      <alignment horizontal="center" vertical="center"/>
      <protection locked="0"/>
    </xf>
    <xf numFmtId="187" fontId="1" fillId="2" borderId="3" xfId="0" applyNumberFormat="1" applyFont="1" applyFill="1" applyBorder="1" applyAlignment="1" applyProtection="1">
      <alignment horizontal="center" vertical="center"/>
      <protection locked="0"/>
    </xf>
    <xf numFmtId="187" fontId="1" fillId="2" borderId="4" xfId="0" applyNumberFormat="1" applyFont="1" applyFill="1" applyBorder="1" applyAlignment="1" applyProtection="1">
      <alignment horizontal="center" vertical="center"/>
      <protection locked="0"/>
    </xf>
    <xf numFmtId="187" fontId="1" fillId="4" borderId="0" xfId="0" applyNumberFormat="1" applyFont="1" applyFill="1" applyAlignment="1">
      <alignment horizontal="center" vertical="center"/>
    </xf>
    <xf numFmtId="187" fontId="1" fillId="0" borderId="0" xfId="0" applyNumberFormat="1" applyFont="1" applyAlignment="1">
      <alignment horizontal="center" vertical="center"/>
    </xf>
    <xf numFmtId="187" fontId="1" fillId="0" borderId="3" xfId="0" applyNumberFormat="1" applyFont="1" applyBorder="1" applyAlignment="1">
      <alignment horizontal="center" vertical="center"/>
    </xf>
    <xf numFmtId="187" fontId="1" fillId="0" borderId="4" xfId="0" applyNumberFormat="1" applyFont="1" applyBorder="1" applyAlignment="1">
      <alignment horizontal="center" vertical="center"/>
    </xf>
    <xf numFmtId="187" fontId="7" fillId="2" borderId="0" xfId="0" applyNumberFormat="1" applyFont="1" applyFill="1" applyAlignment="1" applyProtection="1">
      <alignment horizontal="left" vertical="center"/>
      <protection locked="0"/>
    </xf>
    <xf numFmtId="188" fontId="7" fillId="2" borderId="0" xfId="0" applyNumberFormat="1" applyFont="1" applyFill="1" applyAlignment="1" applyProtection="1">
      <alignment horizontal="left" vertical="center"/>
      <protection locked="0"/>
    </xf>
    <xf numFmtId="188" fontId="1" fillId="2" borderId="0" xfId="0" applyNumberFormat="1" applyFont="1" applyFill="1" applyAlignment="1" applyProtection="1">
      <alignment horizontal="center" vertical="center"/>
      <protection locked="0"/>
    </xf>
    <xf numFmtId="188" fontId="1" fillId="2" borderId="3" xfId="0" applyNumberFormat="1" applyFont="1" applyFill="1" applyBorder="1" applyAlignment="1" applyProtection="1">
      <alignment horizontal="center" vertical="center"/>
      <protection locked="0"/>
    </xf>
    <xf numFmtId="188" fontId="1" fillId="2" borderId="4" xfId="0" applyNumberFormat="1" applyFont="1" applyFill="1" applyBorder="1" applyAlignment="1" applyProtection="1">
      <alignment horizontal="center" vertical="center"/>
      <protection locked="0"/>
    </xf>
    <xf numFmtId="188" fontId="1" fillId="4" borderId="0" xfId="0" applyNumberFormat="1" applyFont="1" applyFill="1" applyAlignment="1">
      <alignment horizontal="center" vertical="center"/>
    </xf>
    <xf numFmtId="188" fontId="1" fillId="0" borderId="0" xfId="0" applyNumberFormat="1" applyFont="1" applyAlignment="1">
      <alignment horizontal="center" vertical="center"/>
    </xf>
    <xf numFmtId="188" fontId="1" fillId="0" borderId="3" xfId="0" applyNumberFormat="1" applyFont="1" applyBorder="1" applyAlignment="1">
      <alignment horizontal="center" vertical="center"/>
    </xf>
    <xf numFmtId="188" fontId="1" fillId="0" borderId="4" xfId="0" applyNumberFormat="1" applyFont="1" applyBorder="1" applyAlignment="1">
      <alignment horizontal="center" vertical="center"/>
    </xf>
    <xf numFmtId="1" fontId="5" fillId="3" borderId="0" xfId="0" applyNumberFormat="1" applyFont="1" applyFill="1" applyAlignment="1">
      <alignment horizontal="center" vertical="center" wrapText="1"/>
    </xf>
    <xf numFmtId="1" fontId="5" fillId="3" borderId="0" xfId="0" applyNumberFormat="1" applyFont="1" applyFill="1" applyAlignment="1">
      <alignment horizontal="center" vertical="center"/>
    </xf>
    <xf numFmtId="1" fontId="5" fillId="3" borderId="0" xfId="0" applyNumberFormat="1" applyFont="1" applyFill="1" applyAlignment="1">
      <alignment vertical="center" wrapText="1"/>
    </xf>
    <xf numFmtId="1" fontId="5" fillId="3" borderId="0" xfId="0" applyNumberFormat="1" applyFont="1" applyFill="1" applyAlignment="1">
      <alignment vertical="center"/>
    </xf>
    <xf numFmtId="1" fontId="5" fillId="3" borderId="4" xfId="0" applyNumberFormat="1" applyFont="1" applyFill="1" applyBorder="1" applyAlignment="1">
      <alignment vertical="center" wrapText="1"/>
    </xf>
    <xf numFmtId="1" fontId="5" fillId="3" borderId="1" xfId="0" applyNumberFormat="1" applyFont="1" applyFill="1" applyBorder="1" applyAlignment="1">
      <alignment vertical="center"/>
    </xf>
    <xf numFmtId="1" fontId="5" fillId="3" borderId="2" xfId="0" applyNumberFormat="1" applyFont="1" applyFill="1" applyBorder="1" applyAlignment="1">
      <alignment vertical="center"/>
    </xf>
    <xf numFmtId="1" fontId="5" fillId="3" borderId="3" xfId="0" applyNumberFormat="1" applyFont="1" applyFill="1" applyBorder="1" applyAlignment="1">
      <alignment vertical="center" wrapText="1"/>
    </xf>
    <xf numFmtId="164" fontId="20" fillId="2" borderId="0" xfId="0" applyFont="1" applyFill="1" applyAlignment="1">
      <alignment horizontal="center" vertical="center"/>
    </xf>
    <xf numFmtId="1" fontId="20" fillId="2" borderId="0" xfId="0" applyNumberFormat="1" applyFont="1" applyFill="1" applyAlignment="1">
      <alignment horizontal="center" vertical="center"/>
    </xf>
    <xf numFmtId="168" fontId="20" fillId="2" borderId="0" xfId="0" applyNumberFormat="1" applyFont="1" applyFill="1" applyAlignment="1">
      <alignment horizontal="center" vertical="center"/>
    </xf>
    <xf numFmtId="168" fontId="19" fillId="0" borderId="0" xfId="0" applyNumberFormat="1" applyFont="1" applyAlignment="1">
      <alignment horizontal="center" vertical="center"/>
    </xf>
    <xf numFmtId="164" fontId="20" fillId="0" borderId="0" xfId="0" applyFont="1" applyAlignment="1">
      <alignment horizontal="center" vertical="center"/>
    </xf>
    <xf numFmtId="1" fontId="20" fillId="0" borderId="0" xfId="0" applyNumberFormat="1" applyFont="1" applyAlignment="1">
      <alignment horizontal="center" vertical="center"/>
    </xf>
    <xf numFmtId="168" fontId="20" fillId="0" borderId="0" xfId="0" applyNumberFormat="1" applyFont="1" applyAlignment="1">
      <alignment horizontal="center" vertical="center"/>
    </xf>
    <xf numFmtId="1" fontId="18" fillId="0" borderId="0" xfId="0" applyNumberFormat="1" applyFont="1" applyAlignment="1">
      <alignment horizontal="center" vertical="center"/>
    </xf>
    <xf numFmtId="168" fontId="18" fillId="0" borderId="0" xfId="0" applyNumberFormat="1" applyFont="1" applyAlignment="1">
      <alignment horizontal="center" vertical="center"/>
    </xf>
    <xf numFmtId="168" fontId="21" fillId="0" borderId="0" xfId="0" applyNumberFormat="1" applyFont="1" applyAlignment="1">
      <alignment horizontal="center" vertical="center"/>
    </xf>
    <xf numFmtId="164" fontId="18" fillId="6" borderId="0" xfId="0" applyFont="1" applyFill="1" applyAlignment="1">
      <alignment horizontal="left" vertical="center"/>
    </xf>
    <xf numFmtId="1" fontId="18" fillId="6" borderId="0" xfId="0" applyNumberFormat="1" applyFont="1" applyFill="1" applyAlignment="1">
      <alignment horizontal="center" vertical="center"/>
    </xf>
    <xf numFmtId="168" fontId="18" fillId="6" borderId="0" xfId="0" applyNumberFormat="1" applyFont="1" applyFill="1" applyAlignment="1">
      <alignment horizontal="center" vertical="center"/>
    </xf>
    <xf numFmtId="164" fontId="18" fillId="7" borderId="0" xfId="0" applyFont="1" applyFill="1" applyAlignment="1">
      <alignment horizontal="left" vertical="center"/>
    </xf>
    <xf numFmtId="1" fontId="18" fillId="7" borderId="0" xfId="0" applyNumberFormat="1" applyFont="1" applyFill="1" applyAlignment="1">
      <alignment horizontal="center" vertical="center"/>
    </xf>
    <xf numFmtId="168" fontId="18" fillId="7" borderId="0" xfId="0" applyNumberFormat="1" applyFont="1" applyFill="1" applyAlignment="1">
      <alignment horizontal="center" vertical="center"/>
    </xf>
    <xf numFmtId="170" fontId="10" fillId="7" borderId="0" xfId="0" applyNumberFormat="1" applyFont="1" applyFill="1" applyAlignment="1">
      <alignment horizontal="center" vertical="center"/>
    </xf>
    <xf numFmtId="168" fontId="10" fillId="7" borderId="0" xfId="0" applyNumberFormat="1" applyFont="1" applyFill="1" applyAlignment="1">
      <alignment horizontal="center" vertical="center"/>
    </xf>
    <xf numFmtId="164" fontId="18" fillId="0" borderId="0" xfId="0" applyFont="1" applyAlignment="1">
      <alignment horizontal="left" vertical="center"/>
    </xf>
    <xf numFmtId="168" fontId="17" fillId="7" borderId="0" xfId="0" applyNumberFormat="1" applyFont="1" applyFill="1" applyAlignment="1">
      <alignment horizontal="center" vertical="center"/>
    </xf>
    <xf numFmtId="168" fontId="17" fillId="6" borderId="0" xfId="0" applyNumberFormat="1" applyFont="1" applyFill="1" applyAlignment="1">
      <alignment horizontal="center" vertical="center"/>
    </xf>
    <xf numFmtId="164" fontId="5" fillId="3" borderId="0" xfId="0" applyFont="1" applyFill="1" applyAlignment="1">
      <alignment horizontal="center" vertical="center"/>
    </xf>
    <xf numFmtId="1" fontId="5" fillId="3" borderId="0" xfId="0" applyNumberFormat="1" applyFont="1" applyFill="1" applyAlignment="1">
      <alignment horizontal="center" vertical="center" textRotation="90"/>
    </xf>
    <xf numFmtId="164" fontId="5" fillId="3" borderId="0" xfId="0" applyFont="1" applyFill="1" applyAlignment="1">
      <alignment horizontal="center" vertical="center" wrapText="1"/>
    </xf>
    <xf numFmtId="164" fontId="7" fillId="0" borderId="0" xfId="0" applyFont="1" applyAlignment="1">
      <alignment horizontal="right" vertical="center"/>
    </xf>
    <xf numFmtId="168" fontId="6" fillId="6" borderId="8" xfId="0" applyNumberFormat="1" applyFont="1" applyFill="1" applyBorder="1" applyAlignment="1">
      <alignment horizontal="center" vertical="center"/>
    </xf>
    <xf numFmtId="168" fontId="6" fillId="6" borderId="7" xfId="0" applyNumberFormat="1" applyFont="1" applyFill="1" applyBorder="1" applyAlignment="1">
      <alignment horizontal="center" vertical="center"/>
    </xf>
    <xf numFmtId="168" fontId="5" fillId="6" borderId="5" xfId="0" applyNumberFormat="1" applyFont="1" applyFill="1" applyBorder="1" applyAlignment="1">
      <alignment horizontal="center" vertical="center"/>
    </xf>
    <xf numFmtId="168" fontId="5" fillId="6" borderId="6" xfId="0" applyNumberFormat="1" applyFont="1" applyFill="1" applyBorder="1" applyAlignment="1">
      <alignment horizontal="center" vertical="center"/>
    </xf>
    <xf numFmtId="1" fontId="5" fillId="3" borderId="0" xfId="0" applyNumberFormat="1" applyFont="1" applyFill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/>
    </xf>
    <xf numFmtId="1" fontId="5" fillId="3" borderId="2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 wrapText="1"/>
    </xf>
    <xf numFmtId="1" fontId="5" fillId="3" borderId="2" xfId="0" applyNumberFormat="1" applyFont="1" applyFill="1" applyBorder="1" applyAlignment="1">
      <alignment horizontal="center" vertical="center" wrapText="1"/>
    </xf>
    <xf numFmtId="1" fontId="7" fillId="2" borderId="0" xfId="0" applyNumberFormat="1" applyFont="1" applyFill="1" applyAlignment="1" applyProtection="1">
      <alignment horizontal="left" vertical="center"/>
      <protection locked="0"/>
    </xf>
    <xf numFmtId="168" fontId="5" fillId="6" borderId="3" xfId="0" applyNumberFormat="1" applyFont="1" applyFill="1" applyBorder="1" applyAlignment="1">
      <alignment horizontal="center" vertical="center"/>
    </xf>
    <xf numFmtId="168" fontId="5" fillId="6" borderId="4" xfId="0" applyNumberFormat="1" applyFont="1" applyFill="1" applyBorder="1" applyAlignment="1">
      <alignment horizontal="center" vertical="center"/>
    </xf>
  </cellXfs>
  <cellStyles count="1143">
    <cellStyle name="Collegamento ipertestuale" xfId="93" builtinId="8" hidden="1"/>
    <cellStyle name="Collegamento ipertestuale" xfId="95" builtinId="8" hidden="1"/>
    <cellStyle name="Collegamento ipertestuale" xfId="97" builtinId="8" hidden="1"/>
    <cellStyle name="Collegamento ipertestuale" xfId="99" builtinId="8" hidden="1"/>
    <cellStyle name="Collegamento ipertestuale" xfId="101" builtinId="8" hidden="1"/>
    <cellStyle name="Collegamento ipertestuale" xfId="103" builtinId="8" hidden="1"/>
    <cellStyle name="Collegamento ipertestuale" xfId="105" builtinId="8" hidden="1"/>
    <cellStyle name="Collegamento ipertestuale" xfId="107" builtinId="8" hidden="1"/>
    <cellStyle name="Collegamento ipertestuale" xfId="109" builtinId="8" hidden="1"/>
    <cellStyle name="Collegamento ipertestuale" xfId="111" builtinId="8" hidden="1"/>
    <cellStyle name="Collegamento ipertestuale" xfId="113" builtinId="8" hidden="1"/>
    <cellStyle name="Collegamento ipertestuale" xfId="115" builtinId="8" hidden="1"/>
    <cellStyle name="Collegamento ipertestuale" xfId="117" builtinId="8" hidden="1"/>
    <cellStyle name="Collegamento ipertestuale" xfId="119" builtinId="8" hidden="1"/>
    <cellStyle name="Collegamento ipertestuale" xfId="121" builtinId="8" hidden="1"/>
    <cellStyle name="Collegamento ipertestuale" xfId="123" builtinId="8" hidden="1"/>
    <cellStyle name="Collegamento ipertestuale" xfId="125" builtinId="8" hidden="1"/>
    <cellStyle name="Collegamento ipertestuale" xfId="127" builtinId="8" hidden="1"/>
    <cellStyle name="Collegamento ipertestuale" xfId="129" builtinId="8" hidden="1"/>
    <cellStyle name="Collegamento ipertestuale" xfId="131" builtinId="8" hidden="1"/>
    <cellStyle name="Collegamento ipertestuale" xfId="133" builtinId="8" hidden="1"/>
    <cellStyle name="Collegamento ipertestuale" xfId="135" builtinId="8" hidden="1"/>
    <cellStyle name="Collegamento ipertestuale" xfId="137" builtinId="8" hidden="1"/>
    <cellStyle name="Collegamento ipertestuale" xfId="139" builtinId="8" hidden="1"/>
    <cellStyle name="Collegamento ipertestuale" xfId="141" builtinId="8" hidden="1"/>
    <cellStyle name="Collegamento ipertestuale" xfId="143" builtinId="8" hidden="1"/>
    <cellStyle name="Collegamento ipertestuale" xfId="145" builtinId="8" hidden="1"/>
    <cellStyle name="Collegamento ipertestuale" xfId="147" builtinId="8" hidden="1"/>
    <cellStyle name="Collegamento ipertestuale" xfId="149" builtinId="8" hidden="1"/>
    <cellStyle name="Collegamento ipertestuale" xfId="151" builtinId="8" hidden="1"/>
    <cellStyle name="Collegamento ipertestuale" xfId="153" builtinId="8" hidden="1"/>
    <cellStyle name="Collegamento ipertestuale" xfId="155" builtinId="8" hidden="1"/>
    <cellStyle name="Collegamento ipertestuale" xfId="157" builtinId="8" hidden="1"/>
    <cellStyle name="Collegamento ipertestuale" xfId="159" builtinId="8" hidden="1"/>
    <cellStyle name="Collegamento ipertestuale" xfId="161" builtinId="8" hidden="1"/>
    <cellStyle name="Collegamento ipertestuale" xfId="163" builtinId="8" hidden="1"/>
    <cellStyle name="Collegamento ipertestuale" xfId="165" builtinId="8" hidden="1"/>
    <cellStyle name="Collegamento ipertestuale" xfId="167" builtinId="8" hidden="1"/>
    <cellStyle name="Collegamento ipertestuale" xfId="169" builtinId="8" hidden="1"/>
    <cellStyle name="Collegamento ipertestuale" xfId="171" builtinId="8" hidden="1"/>
    <cellStyle name="Collegamento ipertestuale" xfId="173" builtinId="8" hidden="1"/>
    <cellStyle name="Collegamento ipertestuale" xfId="175" builtinId="8" hidden="1"/>
    <cellStyle name="Collegamento ipertestuale" xfId="177" builtinId="8" hidden="1"/>
    <cellStyle name="Collegamento ipertestuale" xfId="179" builtinId="8" hidden="1"/>
    <cellStyle name="Collegamento ipertestuale" xfId="181" builtinId="8" hidden="1"/>
    <cellStyle name="Collegamento ipertestuale" xfId="183" builtinId="8" hidden="1"/>
    <cellStyle name="Collegamento ipertestuale" xfId="185" builtinId="8" hidden="1"/>
    <cellStyle name="Collegamento ipertestuale" xfId="187" builtinId="8" hidden="1"/>
    <cellStyle name="Collegamento ipertestuale" xfId="189" builtinId="8" hidden="1"/>
    <cellStyle name="Collegamento ipertestuale" xfId="191" builtinId="8" hidden="1"/>
    <cellStyle name="Collegamento ipertestuale" xfId="193" builtinId="8" hidden="1"/>
    <cellStyle name="Collegamento ipertestuale" xfId="195" builtinId="8" hidden="1"/>
    <cellStyle name="Collegamento ipertestuale" xfId="197" builtinId="8" hidden="1"/>
    <cellStyle name="Collegamento ipertestuale" xfId="199" builtinId="8" hidden="1"/>
    <cellStyle name="Collegamento ipertestuale" xfId="201" builtinId="8" hidden="1"/>
    <cellStyle name="Collegamento ipertestuale" xfId="203" builtinId="8" hidden="1"/>
    <cellStyle name="Collegamento ipertestuale" xfId="205" builtinId="8" hidden="1"/>
    <cellStyle name="Collegamento ipertestuale" xfId="207" builtinId="8" hidden="1"/>
    <cellStyle name="Collegamento ipertestuale" xfId="209" builtinId="8" hidden="1"/>
    <cellStyle name="Collegamento ipertestuale" xfId="211" builtinId="8" hidden="1"/>
    <cellStyle name="Collegamento ipertestuale" xfId="213" builtinId="8" hidden="1"/>
    <cellStyle name="Collegamento ipertestuale" xfId="215" builtinId="8" hidden="1"/>
    <cellStyle name="Collegamento ipertestuale" xfId="217" builtinId="8" hidden="1"/>
    <cellStyle name="Collegamento ipertestuale" xfId="219" builtinId="8" hidden="1"/>
    <cellStyle name="Collegamento ipertestuale" xfId="221" builtinId="8" hidden="1"/>
    <cellStyle name="Collegamento ipertestuale" xfId="223" builtinId="8" hidden="1"/>
    <cellStyle name="Collegamento ipertestuale" xfId="225" builtinId="8" hidden="1"/>
    <cellStyle name="Collegamento ipertestuale" xfId="227" builtinId="8" hidden="1"/>
    <cellStyle name="Collegamento ipertestuale" xfId="229" builtinId="8" hidden="1"/>
    <cellStyle name="Collegamento ipertestuale" xfId="231" builtinId="8" hidden="1"/>
    <cellStyle name="Collegamento ipertestuale" xfId="233" builtinId="8" hidden="1"/>
    <cellStyle name="Collegamento ipertestuale" xfId="235" builtinId="8" hidden="1"/>
    <cellStyle name="Collegamento ipertestuale" xfId="237" builtinId="8" hidden="1"/>
    <cellStyle name="Collegamento ipertestuale 2" xfId="677" xr:uid="{00000000-0005-0000-0000-00004A000000}"/>
    <cellStyle name="Collegamento ipertestuale visitato" xfId="1" builtinId="9" hidden="1"/>
    <cellStyle name="Collegamento ipertestuale visitato" xfId="2" builtinId="9" hidden="1"/>
    <cellStyle name="Collegamento ipertestuale visitato" xfId="3" builtinId="9" hidden="1"/>
    <cellStyle name="Collegamento ipertestuale visitato" xfId="4" builtinId="9" hidden="1"/>
    <cellStyle name="Collegamento ipertestuale visitato" xfId="5" builtinId="9" hidden="1"/>
    <cellStyle name="Collegamento ipertestuale visitato" xfId="6" builtinId="9" hidden="1"/>
    <cellStyle name="Collegamento ipertestuale visitato" xfId="7" builtinId="9" hidden="1"/>
    <cellStyle name="Collegamento ipertestuale visitato" xfId="8" builtinId="9" hidden="1"/>
    <cellStyle name="Collegamento ipertestuale visitato" xfId="9" builtinId="9" hidden="1"/>
    <cellStyle name="Collegamento ipertestuale visitato" xfId="10" builtinId="9" hidden="1"/>
    <cellStyle name="Collegamento ipertestuale visitato" xfId="11" builtinId="9" hidden="1"/>
    <cellStyle name="Collegamento ipertestuale visitato" xfId="12" builtinId="9" hidden="1"/>
    <cellStyle name="Collegamento ipertestuale visitato" xfId="13" builtinId="9" hidden="1"/>
    <cellStyle name="Collegamento ipertestuale visitato" xfId="14" builtinId="9" hidden="1"/>
    <cellStyle name="Collegamento ipertestuale visitato" xfId="15" builtinId="9" hidden="1"/>
    <cellStyle name="Collegamento ipertestuale visitato" xfId="16" builtinId="9" hidden="1"/>
    <cellStyle name="Collegamento ipertestuale visitato" xfId="17" builtinId="9" hidden="1"/>
    <cellStyle name="Collegamento ipertestuale visitato" xfId="18" builtinId="9" hidden="1"/>
    <cellStyle name="Collegamento ipertestuale visitato" xfId="19" builtinId="9" hidden="1"/>
    <cellStyle name="Collegamento ipertestuale visitato" xfId="20" builtinId="9" hidden="1"/>
    <cellStyle name="Collegamento ipertestuale visitato" xfId="21" builtinId="9" hidden="1"/>
    <cellStyle name="Collegamento ipertestuale visitato" xfId="22" builtinId="9" hidden="1"/>
    <cellStyle name="Collegamento ipertestuale visitato" xfId="23" builtinId="9" hidden="1"/>
    <cellStyle name="Collegamento ipertestuale visitato" xfId="24" builtinId="9" hidden="1"/>
    <cellStyle name="Collegamento ipertestuale visitato" xfId="25" builtinId="9" hidden="1"/>
    <cellStyle name="Collegamento ipertestuale visitato" xfId="26" builtinId="9" hidden="1"/>
    <cellStyle name="Collegamento ipertestuale visitato" xfId="27" builtinId="9" hidden="1"/>
    <cellStyle name="Collegamento ipertestuale visitato" xfId="28" builtinId="9" hidden="1"/>
    <cellStyle name="Collegamento ipertestuale visitato" xfId="29" builtinId="9" hidden="1"/>
    <cellStyle name="Collegamento ipertestuale visitato" xfId="30" builtinId="9" hidden="1"/>
    <cellStyle name="Collegamento ipertestuale visitato" xfId="31" builtinId="9" hidden="1"/>
    <cellStyle name="Collegamento ipertestuale visitato" xfId="32" builtinId="9" hidden="1"/>
    <cellStyle name="Collegamento ipertestuale visitato" xfId="33" builtinId="9" hidden="1"/>
    <cellStyle name="Collegamento ipertestuale visitato" xfId="34" builtinId="9" hidden="1"/>
    <cellStyle name="Collegamento ipertestuale visitato" xfId="35" builtinId="9" hidden="1"/>
    <cellStyle name="Collegamento ipertestuale visitato" xfId="36" builtinId="9" hidden="1"/>
    <cellStyle name="Collegamento ipertestuale visitato" xfId="37" builtinId="9" hidden="1"/>
    <cellStyle name="Collegamento ipertestuale visitato" xfId="38" builtinId="9" hidden="1"/>
    <cellStyle name="Collegamento ipertestuale visitato" xfId="39" builtinId="9" hidden="1"/>
    <cellStyle name="Collegamento ipertestuale visitato" xfId="40" builtinId="9" hidden="1"/>
    <cellStyle name="Collegamento ipertestuale visitato" xfId="41" builtinId="9" hidden="1"/>
    <cellStyle name="Collegamento ipertestuale visitato" xfId="42" builtinId="9" hidden="1"/>
    <cellStyle name="Collegamento ipertestuale visitato" xfId="43" builtinId="9" hidden="1"/>
    <cellStyle name="Collegamento ipertestuale visitato" xfId="44" builtinId="9" hidden="1"/>
    <cellStyle name="Collegamento ipertestuale visitato" xfId="45" builtinId="9" hidden="1"/>
    <cellStyle name="Collegamento ipertestuale visitato" xfId="46" builtinId="9" hidden="1"/>
    <cellStyle name="Collegamento ipertestuale visitato" xfId="47" builtinId="9" hidden="1"/>
    <cellStyle name="Collegamento ipertestuale visitato" xfId="48" builtinId="9" hidden="1"/>
    <cellStyle name="Collegamento ipertestuale visitato" xfId="49" builtinId="9" hidden="1"/>
    <cellStyle name="Collegamento ipertestuale visitato" xfId="50" builtinId="9" hidden="1"/>
    <cellStyle name="Collegamento ipertestuale visitato" xfId="51" builtinId="9" hidden="1"/>
    <cellStyle name="Collegamento ipertestuale visitato" xfId="52" builtinId="9" hidden="1"/>
    <cellStyle name="Collegamento ipertestuale visitato" xfId="53" builtinId="9" hidden="1"/>
    <cellStyle name="Collegamento ipertestuale visitato" xfId="54" builtinId="9" hidden="1"/>
    <cellStyle name="Collegamento ipertestuale visitato" xfId="55" builtinId="9" hidden="1"/>
    <cellStyle name="Collegamento ipertestuale visitato" xfId="56" builtinId="9" hidden="1"/>
    <cellStyle name="Collegamento ipertestuale visitato" xfId="57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1" builtinId="9" hidden="1"/>
    <cellStyle name="Collegamento ipertestuale visitato" xfId="62" builtinId="9" hidden="1"/>
    <cellStyle name="Collegamento ipertestuale visitato" xfId="63" builtinId="9" hidden="1"/>
    <cellStyle name="Collegamento ipertestuale visitato" xfId="64" builtinId="9" hidden="1"/>
    <cellStyle name="Collegamento ipertestuale visitato" xfId="65" builtinId="9" hidden="1"/>
    <cellStyle name="Collegamento ipertestuale visitato" xfId="66" builtinId="9" hidden="1"/>
    <cellStyle name="Collegamento ipertestuale visitato" xfId="67" builtinId="9" hidden="1"/>
    <cellStyle name="Collegamento ipertestuale visitato" xfId="68" builtinId="9" hidden="1"/>
    <cellStyle name="Collegamento ipertestuale visitato" xfId="69" builtinId="9" hidden="1"/>
    <cellStyle name="Collegamento ipertestuale visitato" xfId="70" builtinId="9" hidden="1"/>
    <cellStyle name="Collegamento ipertestuale visitato" xfId="71" builtinId="9" hidden="1"/>
    <cellStyle name="Collegamento ipertestuale visitato" xfId="72" builtinId="9" hidden="1"/>
    <cellStyle name="Collegamento ipertestuale visitato" xfId="73" builtinId="9" hidden="1"/>
    <cellStyle name="Collegamento ipertestuale visitato" xfId="74" builtinId="9" hidden="1"/>
    <cellStyle name="Collegamento ipertestuale visitato" xfId="75" builtinId="9" hidden="1"/>
    <cellStyle name="Collegamento ipertestuale visitato" xfId="76" builtinId="9" hidden="1"/>
    <cellStyle name="Collegamento ipertestuale visitato" xfId="77" builtinId="9" hidden="1"/>
    <cellStyle name="Collegamento ipertestuale visitato" xfId="78" builtinId="9" hidden="1"/>
    <cellStyle name="Collegamento ipertestuale visitato" xfId="79" builtinId="9" hidden="1"/>
    <cellStyle name="Collegamento ipertestuale visitato" xfId="80" builtinId="9" hidden="1"/>
    <cellStyle name="Collegamento ipertestuale visitato" xfId="81" builtinId="9" hidden="1"/>
    <cellStyle name="Collegamento ipertestuale visitato" xfId="82" builtinId="9" hidden="1"/>
    <cellStyle name="Collegamento ipertestuale visitato" xfId="83" builtinId="9" hidden="1"/>
    <cellStyle name="Collegamento ipertestuale visitato" xfId="84" builtinId="9" hidden="1"/>
    <cellStyle name="Collegamento ipertestuale visitato" xfId="85" builtinId="9" hidden="1"/>
    <cellStyle name="Collegamento ipertestuale visitato" xfId="86" builtinId="9" hidden="1"/>
    <cellStyle name="Collegamento ipertestuale visitato" xfId="87" builtinId="9" hidden="1"/>
    <cellStyle name="Collegamento ipertestuale visitato" xfId="88" builtinId="9" hidden="1"/>
    <cellStyle name="Collegamento ipertestuale visitato" xfId="89" builtinId="9" hidden="1"/>
    <cellStyle name="Collegamento ipertestuale visitato" xfId="90" builtinId="9" hidden="1"/>
    <cellStyle name="Collegamento ipertestuale visitato" xfId="91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98" builtinId="9" hidden="1"/>
    <cellStyle name="Collegamento ipertestuale visitato" xfId="100" builtinId="9" hidden="1"/>
    <cellStyle name="Collegamento ipertestuale visitato" xfId="102" builtinId="9" hidden="1"/>
    <cellStyle name="Collegamento ipertestuale visitato" xfId="104" builtinId="9" hidden="1"/>
    <cellStyle name="Collegamento ipertestuale visitato" xfId="106" builtinId="9" hidden="1"/>
    <cellStyle name="Collegamento ipertestuale visitato" xfId="108" builtinId="9" hidden="1"/>
    <cellStyle name="Collegamento ipertestuale visitato" xfId="110" builtinId="9" hidden="1"/>
    <cellStyle name="Collegamento ipertestuale visitato" xfId="112" builtinId="9" hidden="1"/>
    <cellStyle name="Collegamento ipertestuale visitato" xfId="114" builtinId="9" hidden="1"/>
    <cellStyle name="Collegamento ipertestuale visitato" xfId="116" builtinId="9" hidden="1"/>
    <cellStyle name="Collegamento ipertestuale visitato" xfId="118" builtinId="9" hidden="1"/>
    <cellStyle name="Collegamento ipertestuale visitato" xfId="120" builtinId="9" hidden="1"/>
    <cellStyle name="Collegamento ipertestuale visitato" xfId="122" builtinId="9" hidden="1"/>
    <cellStyle name="Collegamento ipertestuale visitato" xfId="124" builtinId="9" hidden="1"/>
    <cellStyle name="Collegamento ipertestuale visitato" xfId="126" builtinId="9" hidden="1"/>
    <cellStyle name="Collegamento ipertestuale visitato" xfId="128" builtinId="9" hidden="1"/>
    <cellStyle name="Collegamento ipertestuale visitato" xfId="130" builtinId="9" hidden="1"/>
    <cellStyle name="Collegamento ipertestuale visitato" xfId="132" builtinId="9" hidden="1"/>
    <cellStyle name="Collegamento ipertestuale visitato" xfId="134" builtinId="9" hidden="1"/>
    <cellStyle name="Collegamento ipertestuale visitato" xfId="136" builtinId="9" hidden="1"/>
    <cellStyle name="Collegamento ipertestuale visitato" xfId="138" builtinId="9" hidden="1"/>
    <cellStyle name="Collegamento ipertestuale visitato" xfId="140" builtinId="9" hidden="1"/>
    <cellStyle name="Collegamento ipertestuale visitato" xfId="142" builtinId="9" hidden="1"/>
    <cellStyle name="Collegamento ipertestuale visitato" xfId="144" builtinId="9" hidden="1"/>
    <cellStyle name="Collegamento ipertestuale visitato" xfId="146" builtinId="9" hidden="1"/>
    <cellStyle name="Collegamento ipertestuale visitato" xfId="148" builtinId="9" hidden="1"/>
    <cellStyle name="Collegamento ipertestuale visitato" xfId="150" builtinId="9" hidden="1"/>
    <cellStyle name="Collegamento ipertestuale visitato" xfId="152" builtinId="9" hidden="1"/>
    <cellStyle name="Collegamento ipertestuale visitato" xfId="154" builtinId="9" hidden="1"/>
    <cellStyle name="Collegamento ipertestuale visitato" xfId="156" builtinId="9" hidden="1"/>
    <cellStyle name="Collegamento ipertestuale visitato" xfId="158" builtinId="9" hidden="1"/>
    <cellStyle name="Collegamento ipertestuale visitato" xfId="160" builtinId="9" hidden="1"/>
    <cellStyle name="Collegamento ipertestuale visitato" xfId="162" builtinId="9" hidden="1"/>
    <cellStyle name="Collegamento ipertestuale visitato" xfId="164" builtinId="9" hidden="1"/>
    <cellStyle name="Collegamento ipertestuale visitato" xfId="166" builtinId="9" hidden="1"/>
    <cellStyle name="Collegamento ipertestuale visitato" xfId="168" builtinId="9" hidden="1"/>
    <cellStyle name="Collegamento ipertestuale visitato" xfId="170" builtinId="9" hidden="1"/>
    <cellStyle name="Collegamento ipertestuale visitato" xfId="172" builtinId="9" hidden="1"/>
    <cellStyle name="Collegamento ipertestuale visitato" xfId="174" builtinId="9" hidden="1"/>
    <cellStyle name="Collegamento ipertestuale visitato" xfId="176" builtinId="9" hidden="1"/>
    <cellStyle name="Collegamento ipertestuale visitato" xfId="178" builtinId="9" hidden="1"/>
    <cellStyle name="Collegamento ipertestuale visitato" xfId="180" builtinId="9" hidden="1"/>
    <cellStyle name="Collegamento ipertestuale visitato" xfId="182" builtinId="9" hidden="1"/>
    <cellStyle name="Collegamento ipertestuale visitato" xfId="184" builtinId="9" hidden="1"/>
    <cellStyle name="Collegamento ipertestuale visitato" xfId="186" builtinId="9" hidden="1"/>
    <cellStyle name="Collegamento ipertestuale visitato" xfId="188" builtinId="9" hidden="1"/>
    <cellStyle name="Collegamento ipertestuale visitato" xfId="190" builtinId="9" hidden="1"/>
    <cellStyle name="Collegamento ipertestuale visitato" xfId="192" builtinId="9" hidden="1"/>
    <cellStyle name="Collegamento ipertestuale visitato" xfId="194" builtinId="9" hidden="1"/>
    <cellStyle name="Collegamento ipertestuale visitato" xfId="196" builtinId="9" hidden="1"/>
    <cellStyle name="Collegamento ipertestuale visitato" xfId="198" builtinId="9" hidden="1"/>
    <cellStyle name="Collegamento ipertestuale visitato" xfId="200" builtinId="9" hidden="1"/>
    <cellStyle name="Collegamento ipertestuale visitato" xfId="202" builtinId="9" hidden="1"/>
    <cellStyle name="Collegamento ipertestuale visitato" xfId="204" builtinId="9" hidden="1"/>
    <cellStyle name="Collegamento ipertestuale visitato" xfId="206" builtinId="9" hidden="1"/>
    <cellStyle name="Collegamento ipertestuale visitato" xfId="208" builtinId="9" hidden="1"/>
    <cellStyle name="Collegamento ipertestuale visitato" xfId="210" builtinId="9" hidden="1"/>
    <cellStyle name="Collegamento ipertestuale visitato" xfId="212" builtinId="9" hidden="1"/>
    <cellStyle name="Collegamento ipertestuale visitato" xfId="214" builtinId="9" hidden="1"/>
    <cellStyle name="Collegamento ipertestuale visitato" xfId="216" builtinId="9" hidden="1"/>
    <cellStyle name="Collegamento ipertestuale visitato" xfId="218" builtinId="9" hidden="1"/>
    <cellStyle name="Collegamento ipertestuale visitato" xfId="220" builtinId="9" hidden="1"/>
    <cellStyle name="Collegamento ipertestuale visitato" xfId="222" builtinId="9" hidden="1"/>
    <cellStyle name="Collegamento ipertestuale visitato" xfId="224" builtinId="9" hidden="1"/>
    <cellStyle name="Collegamento ipertestuale visitato" xfId="226" builtinId="9" hidden="1"/>
    <cellStyle name="Collegamento ipertestuale visitato" xfId="228" builtinId="9" hidden="1"/>
    <cellStyle name="Collegamento ipertestuale visitato" xfId="230" builtinId="9" hidden="1"/>
    <cellStyle name="Collegamento ipertestuale visitato" xfId="232" builtinId="9" hidden="1"/>
    <cellStyle name="Collegamento ipertestuale visitato" xfId="234" builtinId="9" hidden="1"/>
    <cellStyle name="Collegamento ipertestuale visitato" xfId="236" builtinId="9" hidden="1"/>
    <cellStyle name="Collegamento ipertestuale visitato" xfId="238" builtinId="9" hidden="1"/>
    <cellStyle name="Collegamento ipertestuale visitato" xfId="239" builtinId="9" hidden="1"/>
    <cellStyle name="Collegamento ipertestuale visitato" xfId="240" builtinId="9" hidden="1"/>
    <cellStyle name="Collegamento ipertestuale visitato" xfId="241" builtinId="9" hidden="1"/>
    <cellStyle name="Collegamento ipertestuale visitato" xfId="242" builtinId="9" hidden="1"/>
    <cellStyle name="Collegamento ipertestuale visitato" xfId="243" builtinId="9" hidden="1"/>
    <cellStyle name="Collegamento ipertestuale visitato" xfId="244" builtinId="9" hidden="1"/>
    <cellStyle name="Collegamento ipertestuale visitato" xfId="245" builtinId="9" hidden="1"/>
    <cellStyle name="Collegamento ipertestuale visitato" xfId="246" builtinId="9" hidden="1"/>
    <cellStyle name="Collegamento ipertestuale visitato" xfId="247" builtinId="9" hidden="1"/>
    <cellStyle name="Collegamento ipertestuale visitato" xfId="248" builtinId="9" hidden="1"/>
    <cellStyle name="Collegamento ipertestuale visitato" xfId="249" builtinId="9" hidden="1"/>
    <cellStyle name="Collegamento ipertestuale visitato" xfId="250" builtinId="9" hidden="1"/>
    <cellStyle name="Collegamento ipertestuale visitato" xfId="251" builtinId="9" hidden="1"/>
    <cellStyle name="Collegamento ipertestuale visitato" xfId="252" builtinId="9" hidden="1"/>
    <cellStyle name="Collegamento ipertestuale visitato" xfId="253" builtinId="9" hidden="1"/>
    <cellStyle name="Collegamento ipertestuale visitato" xfId="254" builtinId="9" hidden="1"/>
    <cellStyle name="Collegamento ipertestuale visitato" xfId="255" builtinId="9" hidden="1"/>
    <cellStyle name="Collegamento ipertestuale visitato" xfId="256" builtinId="9" hidden="1"/>
    <cellStyle name="Collegamento ipertestuale visitato" xfId="257" builtinId="9" hidden="1"/>
    <cellStyle name="Collegamento ipertestuale visitato" xfId="258" builtinId="9" hidden="1"/>
    <cellStyle name="Collegamento ipertestuale visitato" xfId="259" builtinId="9" hidden="1"/>
    <cellStyle name="Collegamento ipertestuale visitato" xfId="260" builtinId="9" hidden="1"/>
    <cellStyle name="Collegamento ipertestuale visitato" xfId="261" builtinId="9" hidden="1"/>
    <cellStyle name="Collegamento ipertestuale visitato" xfId="262" builtinId="9" hidden="1"/>
    <cellStyle name="Collegamento ipertestuale visitato" xfId="263" builtinId="9" hidden="1"/>
    <cellStyle name="Collegamento ipertestuale visitato" xfId="264" builtinId="9" hidden="1"/>
    <cellStyle name="Collegamento ipertestuale visitato" xfId="265" builtinId="9" hidden="1"/>
    <cellStyle name="Collegamento ipertestuale visitato" xfId="266" builtinId="9" hidden="1"/>
    <cellStyle name="Collegamento ipertestuale visitato" xfId="267" builtinId="9" hidden="1"/>
    <cellStyle name="Collegamento ipertestuale visitato" xfId="268" builtinId="9" hidden="1"/>
    <cellStyle name="Collegamento ipertestuale visitato" xfId="269" builtinId="9" hidden="1"/>
    <cellStyle name="Collegamento ipertestuale visitato" xfId="270" builtinId="9" hidden="1"/>
    <cellStyle name="Collegamento ipertestuale visitato" xfId="271" builtinId="9" hidden="1"/>
    <cellStyle name="Collegamento ipertestuale visitato" xfId="272" builtinId="9" hidden="1"/>
    <cellStyle name="Collegamento ipertestuale visitato" xfId="273" builtinId="9" hidden="1"/>
    <cellStyle name="Collegamento ipertestuale visitato" xfId="274" builtinId="9" hidden="1"/>
    <cellStyle name="Collegamento ipertestuale visitato" xfId="275" builtinId="9" hidden="1"/>
    <cellStyle name="Collegamento ipertestuale visitato" xfId="276" builtinId="9" hidden="1"/>
    <cellStyle name="Collegamento ipertestuale visitato" xfId="277" builtinId="9" hidden="1"/>
    <cellStyle name="Collegamento ipertestuale visitato" xfId="278" builtinId="9" hidden="1"/>
    <cellStyle name="Collegamento ipertestuale visitato" xfId="279" builtinId="9" hidden="1"/>
    <cellStyle name="Collegamento ipertestuale visitato" xfId="280" builtinId="9" hidden="1"/>
    <cellStyle name="Collegamento ipertestuale visitato" xfId="281" builtinId="9" hidden="1"/>
    <cellStyle name="Collegamento ipertestuale visitato" xfId="282" builtinId="9" hidden="1"/>
    <cellStyle name="Collegamento ipertestuale visitato" xfId="283" builtinId="9" hidden="1"/>
    <cellStyle name="Collegamento ipertestuale visitato" xfId="284" builtinId="9" hidden="1"/>
    <cellStyle name="Collegamento ipertestuale visitato" xfId="285" builtinId="9" hidden="1"/>
    <cellStyle name="Collegamento ipertestuale visitato" xfId="286" builtinId="9" hidden="1"/>
    <cellStyle name="Collegamento ipertestuale visitato" xfId="287" builtinId="9" hidden="1"/>
    <cellStyle name="Collegamento ipertestuale visitato" xfId="288" builtinId="9" hidden="1"/>
    <cellStyle name="Collegamento ipertestuale visitato" xfId="289" builtinId="9" hidden="1"/>
    <cellStyle name="Collegamento ipertestuale visitato" xfId="290" builtinId="9" hidden="1"/>
    <cellStyle name="Collegamento ipertestuale visitato" xfId="291" builtinId="9" hidden="1"/>
    <cellStyle name="Collegamento ipertestuale visitato" xfId="292" builtinId="9" hidden="1"/>
    <cellStyle name="Collegamento ipertestuale visitato" xfId="293" builtinId="9" hidden="1"/>
    <cellStyle name="Collegamento ipertestuale visitato" xfId="294" builtinId="9" hidden="1"/>
    <cellStyle name="Collegamento ipertestuale visitato" xfId="295" builtinId="9" hidden="1"/>
    <cellStyle name="Collegamento ipertestuale visitato" xfId="296" builtinId="9" hidden="1"/>
    <cellStyle name="Collegamento ipertestuale visitato" xfId="297" builtinId="9" hidden="1"/>
    <cellStyle name="Collegamento ipertestuale visitato" xfId="298" builtinId="9" hidden="1"/>
    <cellStyle name="Collegamento ipertestuale visitato" xfId="299" builtinId="9" hidden="1"/>
    <cellStyle name="Collegamento ipertestuale visitato" xfId="300" builtinId="9" hidden="1"/>
    <cellStyle name="Collegamento ipertestuale visitato" xfId="301" builtinId="9" hidden="1"/>
    <cellStyle name="Collegamento ipertestuale visitato" xfId="302" builtinId="9" hidden="1"/>
    <cellStyle name="Collegamento ipertestuale visitato" xfId="303" builtinId="9" hidden="1"/>
    <cellStyle name="Collegamento ipertestuale visitato" xfId="304" builtinId="9" hidden="1"/>
    <cellStyle name="Collegamento ipertestuale visitato" xfId="305" builtinId="9" hidden="1"/>
    <cellStyle name="Collegamento ipertestuale visitato" xfId="306" builtinId="9" hidden="1"/>
    <cellStyle name="Collegamento ipertestuale visitato" xfId="307" builtinId="9" hidden="1"/>
    <cellStyle name="Collegamento ipertestuale visitato" xfId="308" builtinId="9" hidden="1"/>
    <cellStyle name="Collegamento ipertestuale visitato" xfId="309" builtinId="9" hidden="1"/>
    <cellStyle name="Collegamento ipertestuale visitato" xfId="310" builtinId="9" hidden="1"/>
    <cellStyle name="Collegamento ipertestuale visitato" xfId="311" builtinId="9" hidden="1"/>
    <cellStyle name="Collegamento ipertestuale visitato" xfId="312" builtinId="9" hidden="1"/>
    <cellStyle name="Collegamento ipertestuale visitato" xfId="313" builtinId="9" hidden="1"/>
    <cellStyle name="Collegamento ipertestuale visitato" xfId="314" builtinId="9" hidden="1"/>
    <cellStyle name="Collegamento ipertestuale visitato" xfId="315" builtinId="9" hidden="1"/>
    <cellStyle name="Collegamento ipertestuale visitato" xfId="316" builtinId="9" hidden="1"/>
    <cellStyle name="Collegamento ipertestuale visitato" xfId="317" builtinId="9" hidden="1"/>
    <cellStyle name="Collegamento ipertestuale visitato" xfId="318" builtinId="9" hidden="1"/>
    <cellStyle name="Collegamento ipertestuale visitato" xfId="319" builtinId="9" hidden="1"/>
    <cellStyle name="Collegamento ipertestuale visitato" xfId="320" builtinId="9" hidden="1"/>
    <cellStyle name="Collegamento ipertestuale visitato" xfId="321" builtinId="9" hidden="1"/>
    <cellStyle name="Collegamento ipertestuale visitato" xfId="322" builtinId="9" hidden="1"/>
    <cellStyle name="Collegamento ipertestuale visitato" xfId="323" builtinId="9" hidden="1"/>
    <cellStyle name="Collegamento ipertestuale visitato" xfId="324" builtinId="9" hidden="1"/>
    <cellStyle name="Collegamento ipertestuale visitato" xfId="325" builtinId="9" hidden="1"/>
    <cellStyle name="Collegamento ipertestuale visitato" xfId="326" builtinId="9" hidden="1"/>
    <cellStyle name="Collegamento ipertestuale visitato" xfId="327" builtinId="9" hidden="1"/>
    <cellStyle name="Collegamento ipertestuale visitato" xfId="328" builtinId="9" hidden="1"/>
    <cellStyle name="Collegamento ipertestuale visitato" xfId="329" builtinId="9" hidden="1"/>
    <cellStyle name="Collegamento ipertestuale visitato" xfId="330" builtinId="9" hidden="1"/>
    <cellStyle name="Collegamento ipertestuale visitato" xfId="331" builtinId="9" hidden="1"/>
    <cellStyle name="Collegamento ipertestuale visitato" xfId="332" builtinId="9" hidden="1"/>
    <cellStyle name="Collegamento ipertestuale visitato" xfId="333" builtinId="9" hidden="1"/>
    <cellStyle name="Collegamento ipertestuale visitato" xfId="334" builtinId="9" hidden="1"/>
    <cellStyle name="Collegamento ipertestuale visitato" xfId="335" builtinId="9" hidden="1"/>
    <cellStyle name="Collegamento ipertestuale visitato" xfId="336" builtinId="9" hidden="1"/>
    <cellStyle name="Collegamento ipertestuale visitato" xfId="337" builtinId="9" hidden="1"/>
    <cellStyle name="Collegamento ipertestuale visitato" xfId="338" builtinId="9" hidden="1"/>
    <cellStyle name="Collegamento ipertestuale visitato" xfId="339" builtinId="9" hidden="1"/>
    <cellStyle name="Collegamento ipertestuale visitato" xfId="340" builtinId="9" hidden="1"/>
    <cellStyle name="Collegamento ipertestuale visitato" xfId="341" builtinId="9" hidden="1"/>
    <cellStyle name="Collegamento ipertestuale visitato" xfId="342" builtinId="9" hidden="1"/>
    <cellStyle name="Collegamento ipertestuale visitato" xfId="343" builtinId="9" hidden="1"/>
    <cellStyle name="Collegamento ipertestuale visitato" xfId="344" builtinId="9" hidden="1"/>
    <cellStyle name="Collegamento ipertestuale visitato" xfId="345" builtinId="9" hidden="1"/>
    <cellStyle name="Collegamento ipertestuale visitato" xfId="346" builtinId="9" hidden="1"/>
    <cellStyle name="Collegamento ipertestuale visitato" xfId="347" builtinId="9" hidden="1"/>
    <cellStyle name="Collegamento ipertestuale visitato" xfId="348" builtinId="9" hidden="1"/>
    <cellStyle name="Collegamento ipertestuale visitato" xfId="349" builtinId="9" hidden="1"/>
    <cellStyle name="Collegamento ipertestuale visitato" xfId="350" builtinId="9" hidden="1"/>
    <cellStyle name="Collegamento ipertestuale visitato" xfId="351" builtinId="9" hidden="1"/>
    <cellStyle name="Collegamento ipertestuale visitato" xfId="352" builtinId="9" hidden="1"/>
    <cellStyle name="Collegamento ipertestuale visitato" xfId="353" builtinId="9" hidden="1"/>
    <cellStyle name="Collegamento ipertestuale visitato" xfId="354" builtinId="9" hidden="1"/>
    <cellStyle name="Collegamento ipertestuale visitato" xfId="355" builtinId="9" hidden="1"/>
    <cellStyle name="Collegamento ipertestuale visitato" xfId="356" builtinId="9" hidden="1"/>
    <cellStyle name="Collegamento ipertestuale visitato" xfId="357" builtinId="9" hidden="1"/>
    <cellStyle name="Collegamento ipertestuale visitato" xfId="358" builtinId="9" hidden="1"/>
    <cellStyle name="Collegamento ipertestuale visitato" xfId="359" builtinId="9" hidden="1"/>
    <cellStyle name="Collegamento ipertestuale visitato" xfId="360" builtinId="9" hidden="1"/>
    <cellStyle name="Collegamento ipertestuale visitato" xfId="361" builtinId="9" hidden="1"/>
    <cellStyle name="Collegamento ipertestuale visitato" xfId="362" builtinId="9" hidden="1"/>
    <cellStyle name="Collegamento ipertestuale visitato" xfId="363" builtinId="9" hidden="1"/>
    <cellStyle name="Collegamento ipertestuale visitato" xfId="364" builtinId="9" hidden="1"/>
    <cellStyle name="Collegamento ipertestuale visitato" xfId="365" builtinId="9" hidden="1"/>
    <cellStyle name="Collegamento ipertestuale visitato" xfId="366" builtinId="9" hidden="1"/>
    <cellStyle name="Collegamento ipertestuale visitato" xfId="367" builtinId="9" hidden="1"/>
    <cellStyle name="Collegamento ipertestuale visitato" xfId="368" builtinId="9" hidden="1"/>
    <cellStyle name="Collegamento ipertestuale visitato" xfId="369" builtinId="9" hidden="1"/>
    <cellStyle name="Collegamento ipertestuale visitato" xfId="370" builtinId="9" hidden="1"/>
    <cellStyle name="Collegamento ipertestuale visitato" xfId="371" builtinId="9" hidden="1"/>
    <cellStyle name="Collegamento ipertestuale visitato" xfId="372" builtinId="9" hidden="1"/>
    <cellStyle name="Collegamento ipertestuale visitato" xfId="373" builtinId="9" hidden="1"/>
    <cellStyle name="Collegamento ipertestuale visitato" xfId="374" builtinId="9" hidden="1"/>
    <cellStyle name="Collegamento ipertestuale visitato" xfId="375" builtinId="9" hidden="1"/>
    <cellStyle name="Collegamento ipertestuale visitato" xfId="376" builtinId="9" hidden="1"/>
    <cellStyle name="Collegamento ipertestuale visitato" xfId="377" builtinId="9" hidden="1"/>
    <cellStyle name="Collegamento ipertestuale visitato" xfId="378" builtinId="9" hidden="1"/>
    <cellStyle name="Collegamento ipertestuale visitato" xfId="379" builtinId="9" hidden="1"/>
    <cellStyle name="Collegamento ipertestuale visitato" xfId="380" builtinId="9" hidden="1"/>
    <cellStyle name="Collegamento ipertestuale visitato" xfId="381" builtinId="9" hidden="1"/>
    <cellStyle name="Collegamento ipertestuale visitato" xfId="382" builtinId="9" hidden="1"/>
    <cellStyle name="Collegamento ipertestuale visitato" xfId="383" builtinId="9" hidden="1"/>
    <cellStyle name="Collegamento ipertestuale visitato" xfId="384" builtinId="9" hidden="1"/>
    <cellStyle name="Collegamento ipertestuale visitato" xfId="385" builtinId="9" hidden="1"/>
    <cellStyle name="Collegamento ipertestuale visitato" xfId="386" builtinId="9" hidden="1"/>
    <cellStyle name="Collegamento ipertestuale visitato" xfId="387" builtinId="9" hidden="1"/>
    <cellStyle name="Collegamento ipertestuale visitato" xfId="388" builtinId="9" hidden="1"/>
    <cellStyle name="Collegamento ipertestuale visitato" xfId="389" builtinId="9" hidden="1"/>
    <cellStyle name="Collegamento ipertestuale visitato" xfId="390" builtinId="9" hidden="1"/>
    <cellStyle name="Collegamento ipertestuale visitato" xfId="391" builtinId="9" hidden="1"/>
    <cellStyle name="Collegamento ipertestuale visitato" xfId="392" builtinId="9" hidden="1"/>
    <cellStyle name="Collegamento ipertestuale visitato" xfId="393" builtinId="9" hidden="1"/>
    <cellStyle name="Collegamento ipertestuale visitato" xfId="394" builtinId="9" hidden="1"/>
    <cellStyle name="Collegamento ipertestuale visitato" xfId="395" builtinId="9" hidden="1"/>
    <cellStyle name="Collegamento ipertestuale visitato" xfId="396" builtinId="9" hidden="1"/>
    <cellStyle name="Collegamento ipertestuale visitato" xfId="397" builtinId="9" hidden="1"/>
    <cellStyle name="Collegamento ipertestuale visitato" xfId="398" builtinId="9" hidden="1"/>
    <cellStyle name="Collegamento ipertestuale visitato" xfId="399" builtinId="9" hidden="1"/>
    <cellStyle name="Collegamento ipertestuale visitato" xfId="400" builtinId="9" hidden="1"/>
    <cellStyle name="Collegamento ipertestuale visitato" xfId="401" builtinId="9" hidden="1"/>
    <cellStyle name="Collegamento ipertestuale visitato" xfId="402" builtinId="9" hidden="1"/>
    <cellStyle name="Collegamento ipertestuale visitato" xfId="403" builtinId="9" hidden="1"/>
    <cellStyle name="Collegamento ipertestuale visitato" xfId="404" builtinId="9" hidden="1"/>
    <cellStyle name="Collegamento ipertestuale visitato" xfId="405" builtinId="9" hidden="1"/>
    <cellStyle name="Collegamento ipertestuale visitato" xfId="406" builtinId="9" hidden="1"/>
    <cellStyle name="Collegamento ipertestuale visitato" xfId="407" builtinId="9" hidden="1"/>
    <cellStyle name="Collegamento ipertestuale visitato" xfId="408" builtinId="9" hidden="1"/>
    <cellStyle name="Collegamento ipertestuale visitato" xfId="409" builtinId="9" hidden="1"/>
    <cellStyle name="Collegamento ipertestuale visitato" xfId="410" builtinId="9" hidden="1"/>
    <cellStyle name="Collegamento ipertestuale visitato" xfId="411" builtinId="9" hidden="1"/>
    <cellStyle name="Collegamento ipertestuale visitato" xfId="412" builtinId="9" hidden="1"/>
    <cellStyle name="Collegamento ipertestuale visitato" xfId="413" builtinId="9" hidden="1"/>
    <cellStyle name="Collegamento ipertestuale visitato" xfId="414" builtinId="9" hidden="1"/>
    <cellStyle name="Collegamento ipertestuale visitato" xfId="415" builtinId="9" hidden="1"/>
    <cellStyle name="Collegamento ipertestuale visitato" xfId="416" builtinId="9" hidden="1"/>
    <cellStyle name="Collegamento ipertestuale visitato" xfId="417" builtinId="9" hidden="1"/>
    <cellStyle name="Collegamento ipertestuale visitato" xfId="418" builtinId="9" hidden="1"/>
    <cellStyle name="Collegamento ipertestuale visitato" xfId="419" builtinId="9" hidden="1"/>
    <cellStyle name="Collegamento ipertestuale visitato" xfId="420" builtinId="9" hidden="1"/>
    <cellStyle name="Collegamento ipertestuale visitato" xfId="421" builtinId="9" hidden="1"/>
    <cellStyle name="Collegamento ipertestuale visitato" xfId="422" builtinId="9" hidden="1"/>
    <cellStyle name="Collegamento ipertestuale visitato" xfId="423" builtinId="9" hidden="1"/>
    <cellStyle name="Collegamento ipertestuale visitato" xfId="424" builtinId="9" hidden="1"/>
    <cellStyle name="Collegamento ipertestuale visitato" xfId="425" builtinId="9" hidden="1"/>
    <cellStyle name="Collegamento ipertestuale visitato" xfId="426" builtinId="9" hidden="1"/>
    <cellStyle name="Collegamento ipertestuale visitato" xfId="427" builtinId="9" hidden="1"/>
    <cellStyle name="Collegamento ipertestuale visitato" xfId="428" builtinId="9" hidden="1"/>
    <cellStyle name="Collegamento ipertestuale visitato" xfId="429" builtinId="9" hidden="1"/>
    <cellStyle name="Collegamento ipertestuale visitato" xfId="430" builtinId="9" hidden="1"/>
    <cellStyle name="Collegamento ipertestuale visitato" xfId="431" builtinId="9" hidden="1"/>
    <cellStyle name="Collegamento ipertestuale visitato" xfId="432" builtinId="9" hidden="1"/>
    <cellStyle name="Collegamento ipertestuale visitato" xfId="433" builtinId="9" hidden="1"/>
    <cellStyle name="Collegamento ipertestuale visitato" xfId="434" builtinId="9" hidden="1"/>
    <cellStyle name="Collegamento ipertestuale visitato" xfId="435" builtinId="9" hidden="1"/>
    <cellStyle name="Collegamento ipertestuale visitato" xfId="436" builtinId="9" hidden="1"/>
    <cellStyle name="Collegamento ipertestuale visitato" xfId="437" builtinId="9" hidden="1"/>
    <cellStyle name="Collegamento ipertestuale visitato" xfId="438" builtinId="9" hidden="1"/>
    <cellStyle name="Collegamento ipertestuale visitato" xfId="439" builtinId="9" hidden="1"/>
    <cellStyle name="Collegamento ipertestuale visitato" xfId="440" builtinId="9" hidden="1"/>
    <cellStyle name="Collegamento ipertestuale visitato" xfId="441" builtinId="9" hidden="1"/>
    <cellStyle name="Collegamento ipertestuale visitato" xfId="442" builtinId="9" hidden="1"/>
    <cellStyle name="Collegamento ipertestuale visitato" xfId="443" builtinId="9" hidden="1"/>
    <cellStyle name="Collegamento ipertestuale visitato" xfId="444" builtinId="9" hidden="1"/>
    <cellStyle name="Collegamento ipertestuale visitato" xfId="445" builtinId="9" hidden="1"/>
    <cellStyle name="Collegamento ipertestuale visitato" xfId="446" builtinId="9" hidden="1"/>
    <cellStyle name="Collegamento ipertestuale visitato" xfId="447" builtinId="9" hidden="1"/>
    <cellStyle name="Collegamento ipertestuale visitato" xfId="448" builtinId="9" hidden="1"/>
    <cellStyle name="Collegamento ipertestuale visitato" xfId="449" builtinId="9" hidden="1"/>
    <cellStyle name="Collegamento ipertestuale visitato" xfId="450" builtinId="9" hidden="1"/>
    <cellStyle name="Collegamento ipertestuale visitato" xfId="451" builtinId="9" hidden="1"/>
    <cellStyle name="Collegamento ipertestuale visitato" xfId="452" builtinId="9" hidden="1"/>
    <cellStyle name="Collegamento ipertestuale visitato" xfId="453" builtinId="9" hidden="1"/>
    <cellStyle name="Collegamento ipertestuale visitato" xfId="454" builtinId="9" hidden="1"/>
    <cellStyle name="Collegamento ipertestuale visitato" xfId="455" builtinId="9" hidden="1"/>
    <cellStyle name="Collegamento ipertestuale visitato" xfId="456" builtinId="9" hidden="1"/>
    <cellStyle name="Collegamento ipertestuale visitato" xfId="457" builtinId="9" hidden="1"/>
    <cellStyle name="Collegamento ipertestuale visitato" xfId="458" builtinId="9" hidden="1"/>
    <cellStyle name="Collegamento ipertestuale visitato" xfId="459" builtinId="9" hidden="1"/>
    <cellStyle name="Collegamento ipertestuale visitato" xfId="460" builtinId="9" hidden="1"/>
    <cellStyle name="Collegamento ipertestuale visitato" xfId="461" builtinId="9" hidden="1"/>
    <cellStyle name="Collegamento ipertestuale visitato" xfId="462" builtinId="9" hidden="1"/>
    <cellStyle name="Collegamento ipertestuale visitato" xfId="463" builtinId="9" hidden="1"/>
    <cellStyle name="Collegamento ipertestuale visitato" xfId="464" builtinId="9" hidden="1"/>
    <cellStyle name="Collegamento ipertestuale visitato" xfId="465" builtinId="9" hidden="1"/>
    <cellStyle name="Collegamento ipertestuale visitato" xfId="466" builtinId="9" hidden="1"/>
    <cellStyle name="Collegamento ipertestuale visitato" xfId="467" builtinId="9" hidden="1"/>
    <cellStyle name="Collegamento ipertestuale visitato" xfId="468" builtinId="9" hidden="1"/>
    <cellStyle name="Collegamento ipertestuale visitato" xfId="469" builtinId="9" hidden="1"/>
    <cellStyle name="Collegamento ipertestuale visitato" xfId="470" builtinId="9" hidden="1"/>
    <cellStyle name="Collegamento ipertestuale visitato" xfId="471" builtinId="9" hidden="1"/>
    <cellStyle name="Collegamento ipertestuale visitato" xfId="472" builtinId="9" hidden="1"/>
    <cellStyle name="Collegamento ipertestuale visitato" xfId="473" builtinId="9" hidden="1"/>
    <cellStyle name="Collegamento ipertestuale visitato" xfId="474" builtinId="9" hidden="1"/>
    <cellStyle name="Collegamento ipertestuale visitato" xfId="475" builtinId="9" hidden="1"/>
    <cellStyle name="Collegamento ipertestuale visitato" xfId="476" builtinId="9" hidden="1"/>
    <cellStyle name="Collegamento ipertestuale visitato" xfId="477" builtinId="9" hidden="1"/>
    <cellStyle name="Collegamento ipertestuale visitato" xfId="478" builtinId="9" hidden="1"/>
    <cellStyle name="Collegamento ipertestuale visitato" xfId="479" builtinId="9" hidden="1"/>
    <cellStyle name="Collegamento ipertestuale visitato" xfId="480" builtinId="9" hidden="1"/>
    <cellStyle name="Collegamento ipertestuale visitato" xfId="481" builtinId="9" hidden="1"/>
    <cellStyle name="Collegamento ipertestuale visitato" xfId="482" builtinId="9" hidden="1"/>
    <cellStyle name="Collegamento ipertestuale visitato" xfId="483" builtinId="9" hidden="1"/>
    <cellStyle name="Collegamento ipertestuale visitato" xfId="484" builtinId="9" hidden="1"/>
    <cellStyle name="Collegamento ipertestuale visitato" xfId="485" builtinId="9" hidden="1"/>
    <cellStyle name="Collegamento ipertestuale visitato" xfId="486" builtinId="9" hidden="1"/>
    <cellStyle name="Collegamento ipertestuale visitato" xfId="487" builtinId="9" hidden="1"/>
    <cellStyle name="Collegamento ipertestuale visitato" xfId="488" builtinId="9" hidden="1"/>
    <cellStyle name="Collegamento ipertestuale visitato" xfId="489" builtinId="9" hidden="1"/>
    <cellStyle name="Collegamento ipertestuale visitato" xfId="490" builtinId="9" hidden="1"/>
    <cellStyle name="Collegamento ipertestuale visitato" xfId="491" builtinId="9" hidden="1"/>
    <cellStyle name="Collegamento ipertestuale visitato" xfId="492" builtinId="9" hidden="1"/>
    <cellStyle name="Collegamento ipertestuale visitato" xfId="493" builtinId="9" hidden="1"/>
    <cellStyle name="Collegamento ipertestuale visitato" xfId="494" builtinId="9" hidden="1"/>
    <cellStyle name="Collegamento ipertestuale visitato" xfId="495" builtinId="9" hidden="1"/>
    <cellStyle name="Collegamento ipertestuale visitato" xfId="496" builtinId="9" hidden="1"/>
    <cellStyle name="Collegamento ipertestuale visitato" xfId="497" builtinId="9" hidden="1"/>
    <cellStyle name="Collegamento ipertestuale visitato" xfId="498" builtinId="9" hidden="1"/>
    <cellStyle name="Collegamento ipertestuale visitato" xfId="499" builtinId="9" hidden="1"/>
    <cellStyle name="Collegamento ipertestuale visitato" xfId="500" builtinId="9" hidden="1"/>
    <cellStyle name="Collegamento ipertestuale visitato" xfId="501" builtinId="9" hidden="1"/>
    <cellStyle name="Collegamento ipertestuale visitato" xfId="502" builtinId="9" hidden="1"/>
    <cellStyle name="Collegamento ipertestuale visitato" xfId="503" builtinId="9" hidden="1"/>
    <cellStyle name="Collegamento ipertestuale visitato" xfId="504" builtinId="9" hidden="1"/>
    <cellStyle name="Collegamento ipertestuale visitato" xfId="505" builtinId="9" hidden="1"/>
    <cellStyle name="Collegamento ipertestuale visitato" xfId="506" builtinId="9" hidden="1"/>
    <cellStyle name="Collegamento ipertestuale visitato" xfId="507" builtinId="9" hidden="1"/>
    <cellStyle name="Collegamento ipertestuale visitato" xfId="508" builtinId="9" hidden="1"/>
    <cellStyle name="Collegamento ipertestuale visitato" xfId="509" builtinId="9" hidden="1"/>
    <cellStyle name="Collegamento ipertestuale visitato" xfId="510" builtinId="9" hidden="1"/>
    <cellStyle name="Collegamento ipertestuale visitato" xfId="511" builtinId="9" hidden="1"/>
    <cellStyle name="Collegamento ipertestuale visitato" xfId="512" builtinId="9" hidden="1"/>
    <cellStyle name="Collegamento ipertestuale visitato" xfId="513" builtinId="9" hidden="1"/>
    <cellStyle name="Collegamento ipertestuale visitato" xfId="514" builtinId="9" hidden="1"/>
    <cellStyle name="Collegamento ipertestuale visitato" xfId="515" builtinId="9" hidden="1"/>
    <cellStyle name="Collegamento ipertestuale visitato" xfId="516" builtinId="9" hidden="1"/>
    <cellStyle name="Collegamento ipertestuale visitato" xfId="517" builtinId="9" hidden="1"/>
    <cellStyle name="Collegamento ipertestuale visitato" xfId="518" builtinId="9" hidden="1"/>
    <cellStyle name="Collegamento ipertestuale visitato" xfId="519" builtinId="9" hidden="1"/>
    <cellStyle name="Collegamento ipertestuale visitato" xfId="520" builtinId="9" hidden="1"/>
    <cellStyle name="Collegamento ipertestuale visitato" xfId="521" builtinId="9" hidden="1"/>
    <cellStyle name="Collegamento ipertestuale visitato" xfId="522" builtinId="9" hidden="1"/>
    <cellStyle name="Collegamento ipertestuale visitato" xfId="523" builtinId="9" hidden="1"/>
    <cellStyle name="Collegamento ipertestuale visitato" xfId="524" builtinId="9" hidden="1"/>
    <cellStyle name="Collegamento ipertestuale visitato" xfId="525" builtinId="9" hidden="1"/>
    <cellStyle name="Collegamento ipertestuale visitato" xfId="526" builtinId="9" hidden="1"/>
    <cellStyle name="Collegamento ipertestuale visitato" xfId="527" builtinId="9" hidden="1"/>
    <cellStyle name="Collegamento ipertestuale visitato" xfId="528" builtinId="9" hidden="1"/>
    <cellStyle name="Collegamento ipertestuale visitato" xfId="529" builtinId="9" hidden="1"/>
    <cellStyle name="Collegamento ipertestuale visitato" xfId="530" builtinId="9" hidden="1"/>
    <cellStyle name="Collegamento ipertestuale visitato" xfId="531" builtinId="9" hidden="1"/>
    <cellStyle name="Collegamento ipertestuale visitato" xfId="532" builtinId="9" hidden="1"/>
    <cellStyle name="Collegamento ipertestuale visitato" xfId="533" builtinId="9" hidden="1"/>
    <cellStyle name="Collegamento ipertestuale visitato" xfId="534" builtinId="9" hidden="1"/>
    <cellStyle name="Collegamento ipertestuale visitato" xfId="535" builtinId="9" hidden="1"/>
    <cellStyle name="Collegamento ipertestuale visitato" xfId="536" builtinId="9" hidden="1"/>
    <cellStyle name="Collegamento ipertestuale visitato" xfId="537" builtinId="9" hidden="1"/>
    <cellStyle name="Collegamento ipertestuale visitato" xfId="538" builtinId="9" hidden="1"/>
    <cellStyle name="Collegamento ipertestuale visitato" xfId="539" builtinId="9" hidden="1"/>
    <cellStyle name="Collegamento ipertestuale visitato" xfId="540" builtinId="9" hidden="1"/>
    <cellStyle name="Collegamento ipertestuale visitato" xfId="541" builtinId="9" hidden="1"/>
    <cellStyle name="Collegamento ipertestuale visitato" xfId="542" builtinId="9" hidden="1"/>
    <cellStyle name="Collegamento ipertestuale visitato" xfId="543" builtinId="9" hidden="1"/>
    <cellStyle name="Collegamento ipertestuale visitato" xfId="544" builtinId="9" hidden="1"/>
    <cellStyle name="Collegamento ipertestuale visitato" xfId="545" builtinId="9" hidden="1"/>
    <cellStyle name="Collegamento ipertestuale visitato" xfId="546" builtinId="9" hidden="1"/>
    <cellStyle name="Collegamento ipertestuale visitato" xfId="547" builtinId="9" hidden="1"/>
    <cellStyle name="Collegamento ipertestuale visitato" xfId="548" builtinId="9" hidden="1"/>
    <cellStyle name="Collegamento ipertestuale visitato" xfId="549" builtinId="9" hidden="1"/>
    <cellStyle name="Collegamento ipertestuale visitato" xfId="550" builtinId="9" hidden="1"/>
    <cellStyle name="Collegamento ipertestuale visitato" xfId="551" builtinId="9" hidden="1"/>
    <cellStyle name="Collegamento ipertestuale visitato" xfId="552" builtinId="9" hidden="1"/>
    <cellStyle name="Collegamento ipertestuale visitato" xfId="553" builtinId="9" hidden="1"/>
    <cellStyle name="Collegamento ipertestuale visitato" xfId="554" builtinId="9" hidden="1"/>
    <cellStyle name="Collegamento ipertestuale visitato" xfId="555" builtinId="9" hidden="1"/>
    <cellStyle name="Collegamento ipertestuale visitato" xfId="556" builtinId="9" hidden="1"/>
    <cellStyle name="Collegamento ipertestuale visitato" xfId="557" builtinId="9" hidden="1"/>
    <cellStyle name="Collegamento ipertestuale visitato" xfId="558" builtinId="9" hidden="1"/>
    <cellStyle name="Collegamento ipertestuale visitato" xfId="559" builtinId="9" hidden="1"/>
    <cellStyle name="Collegamento ipertestuale visitato" xfId="560" builtinId="9" hidden="1"/>
    <cellStyle name="Collegamento ipertestuale visitato" xfId="561" builtinId="9" hidden="1"/>
    <cellStyle name="Collegamento ipertestuale visitato" xfId="562" builtinId="9" hidden="1"/>
    <cellStyle name="Collegamento ipertestuale visitato" xfId="563" builtinId="9" hidden="1"/>
    <cellStyle name="Collegamento ipertestuale visitato" xfId="564" builtinId="9" hidden="1"/>
    <cellStyle name="Collegamento ipertestuale visitato" xfId="565" builtinId="9" hidden="1"/>
    <cellStyle name="Collegamento ipertestuale visitato" xfId="566" builtinId="9" hidden="1"/>
    <cellStyle name="Collegamento ipertestuale visitato" xfId="567" builtinId="9" hidden="1"/>
    <cellStyle name="Collegamento ipertestuale visitato" xfId="568" builtinId="9" hidden="1"/>
    <cellStyle name="Collegamento ipertestuale visitato" xfId="569" builtinId="9" hidden="1"/>
    <cellStyle name="Collegamento ipertestuale visitato" xfId="570" builtinId="9" hidden="1"/>
    <cellStyle name="Collegamento ipertestuale visitato" xfId="571" builtinId="9" hidden="1"/>
    <cellStyle name="Collegamento ipertestuale visitato" xfId="572" builtinId="9" hidden="1"/>
    <cellStyle name="Collegamento ipertestuale visitato" xfId="573" builtinId="9" hidden="1"/>
    <cellStyle name="Collegamento ipertestuale visitato" xfId="574" builtinId="9" hidden="1"/>
    <cellStyle name="Collegamento ipertestuale visitato" xfId="575" builtinId="9" hidden="1"/>
    <cellStyle name="Collegamento ipertestuale visitato" xfId="576" builtinId="9" hidden="1"/>
    <cellStyle name="Collegamento ipertestuale visitato" xfId="577" builtinId="9" hidden="1"/>
    <cellStyle name="Collegamento ipertestuale visitato" xfId="578" builtinId="9" hidden="1"/>
    <cellStyle name="Collegamento ipertestuale visitato" xfId="579" builtinId="9" hidden="1"/>
    <cellStyle name="Collegamento ipertestuale visitato" xfId="580" builtinId="9" hidden="1"/>
    <cellStyle name="Collegamento ipertestuale visitato" xfId="581" builtinId="9" hidden="1"/>
    <cellStyle name="Collegamento ipertestuale visitato" xfId="582" builtinId="9" hidden="1"/>
    <cellStyle name="Collegamento ipertestuale visitato" xfId="583" builtinId="9" hidden="1"/>
    <cellStyle name="Collegamento ipertestuale visitato" xfId="584" builtinId="9" hidden="1"/>
    <cellStyle name="Collegamento ipertestuale visitato" xfId="585" builtinId="9" hidden="1"/>
    <cellStyle name="Collegamento ipertestuale visitato" xfId="586" builtinId="9" hidden="1"/>
    <cellStyle name="Collegamento ipertestuale visitato" xfId="587" builtinId="9" hidden="1"/>
    <cellStyle name="Collegamento ipertestuale visitato" xfId="588" builtinId="9" hidden="1"/>
    <cellStyle name="Collegamento ipertestuale visitato" xfId="589" builtinId="9" hidden="1"/>
    <cellStyle name="Collegamento ipertestuale visitato" xfId="590" builtinId="9" hidden="1"/>
    <cellStyle name="Collegamento ipertestuale visitato" xfId="591" builtinId="9" hidden="1"/>
    <cellStyle name="Collegamento ipertestuale visitato" xfId="592" builtinId="9" hidden="1"/>
    <cellStyle name="Collegamento ipertestuale visitato" xfId="593" builtinId="9" hidden="1"/>
    <cellStyle name="Collegamento ipertestuale visitato" xfId="594" builtinId="9" hidden="1"/>
    <cellStyle name="Collegamento ipertestuale visitato" xfId="595" builtinId="9" hidden="1"/>
    <cellStyle name="Collegamento ipertestuale visitato" xfId="596" builtinId="9" hidden="1"/>
    <cellStyle name="Collegamento ipertestuale visitato" xfId="597" builtinId="9" hidden="1"/>
    <cellStyle name="Collegamento ipertestuale visitato" xfId="598" builtinId="9" hidden="1"/>
    <cellStyle name="Collegamento ipertestuale visitato" xfId="599" builtinId="9" hidden="1"/>
    <cellStyle name="Collegamento ipertestuale visitato" xfId="600" builtinId="9" hidden="1"/>
    <cellStyle name="Collegamento ipertestuale visitato" xfId="601" builtinId="9" hidden="1"/>
    <cellStyle name="Collegamento ipertestuale visitato" xfId="602" builtinId="9" hidden="1"/>
    <cellStyle name="Collegamento ipertestuale visitato" xfId="603" builtinId="9" hidden="1"/>
    <cellStyle name="Collegamento ipertestuale visitato" xfId="604" builtinId="9" hidden="1"/>
    <cellStyle name="Collegamento ipertestuale visitato" xfId="605" builtinId="9" hidden="1"/>
    <cellStyle name="Collegamento ipertestuale visitato" xfId="606" builtinId="9" hidden="1"/>
    <cellStyle name="Collegamento ipertestuale visitato" xfId="607" builtinId="9" hidden="1"/>
    <cellStyle name="Collegamento ipertestuale visitato" xfId="608" builtinId="9" hidden="1"/>
    <cellStyle name="Collegamento ipertestuale visitato" xfId="609" builtinId="9" hidden="1"/>
    <cellStyle name="Collegamento ipertestuale visitato" xfId="610" builtinId="9" hidden="1"/>
    <cellStyle name="Collegamento ipertestuale visitato" xfId="611" builtinId="9" hidden="1"/>
    <cellStyle name="Collegamento ipertestuale visitato" xfId="612" builtinId="9" hidden="1"/>
    <cellStyle name="Collegamento ipertestuale visitato" xfId="613" builtinId="9" hidden="1"/>
    <cellStyle name="Collegamento ipertestuale visitato" xfId="614" builtinId="9" hidden="1"/>
    <cellStyle name="Collegamento ipertestuale visitato" xfId="615" builtinId="9" hidden="1"/>
    <cellStyle name="Collegamento ipertestuale visitato" xfId="616" builtinId="9" hidden="1"/>
    <cellStyle name="Collegamento ipertestuale visitato" xfId="617" builtinId="9" hidden="1"/>
    <cellStyle name="Collegamento ipertestuale visitato" xfId="618" builtinId="9" hidden="1"/>
    <cellStyle name="Collegamento ipertestuale visitato" xfId="619" builtinId="9" hidden="1"/>
    <cellStyle name="Collegamento ipertestuale visitato" xfId="620" builtinId="9" hidden="1"/>
    <cellStyle name="Collegamento ipertestuale visitato" xfId="621" builtinId="9" hidden="1"/>
    <cellStyle name="Collegamento ipertestuale visitato" xfId="622" builtinId="9" hidden="1"/>
    <cellStyle name="Collegamento ipertestuale visitato" xfId="623" builtinId="9" hidden="1"/>
    <cellStyle name="Collegamento ipertestuale visitato" xfId="624" builtinId="9" hidden="1"/>
    <cellStyle name="Collegamento ipertestuale visitato" xfId="625" builtinId="9" hidden="1"/>
    <cellStyle name="Collegamento ipertestuale visitato" xfId="626" builtinId="9" hidden="1"/>
    <cellStyle name="Collegamento ipertestuale visitato" xfId="627" builtinId="9" hidden="1"/>
    <cellStyle name="Collegamento ipertestuale visitato" xfId="628" builtinId="9" hidden="1"/>
    <cellStyle name="Collegamento ipertestuale visitato" xfId="629" builtinId="9" hidden="1"/>
    <cellStyle name="Collegamento ipertestuale visitato" xfId="630" builtinId="9" hidden="1"/>
    <cellStyle name="Collegamento ipertestuale visitato" xfId="631" builtinId="9" hidden="1"/>
    <cellStyle name="Collegamento ipertestuale visitato" xfId="632" builtinId="9" hidden="1"/>
    <cellStyle name="Collegamento ipertestuale visitato" xfId="633" builtinId="9" hidden="1"/>
    <cellStyle name="Collegamento ipertestuale visitato" xfId="634" builtinId="9" hidden="1"/>
    <cellStyle name="Collegamento ipertestuale visitato" xfId="635" builtinId="9" hidden="1"/>
    <cellStyle name="Collegamento ipertestuale visitato" xfId="636" builtinId="9" hidden="1"/>
    <cellStyle name="Collegamento ipertestuale visitato" xfId="637" builtinId="9" hidden="1"/>
    <cellStyle name="Collegamento ipertestuale visitato" xfId="638" builtinId="9" hidden="1"/>
    <cellStyle name="Collegamento ipertestuale visitato" xfId="639" builtinId="9" hidden="1"/>
    <cellStyle name="Collegamento ipertestuale visitato" xfId="640" builtinId="9" hidden="1"/>
    <cellStyle name="Collegamento ipertestuale visitato" xfId="641" builtinId="9" hidden="1"/>
    <cellStyle name="Collegamento ipertestuale visitato" xfId="642" builtinId="9" hidden="1"/>
    <cellStyle name="Collegamento ipertestuale visitato" xfId="643" builtinId="9" hidden="1"/>
    <cellStyle name="Collegamento ipertestuale visitato" xfId="644" builtinId="9" hidden="1"/>
    <cellStyle name="Collegamento ipertestuale visitato" xfId="645" builtinId="9" hidden="1"/>
    <cellStyle name="Collegamento ipertestuale visitato" xfId="646" builtinId="9" hidden="1"/>
    <cellStyle name="Collegamento ipertestuale visitato" xfId="647" builtinId="9" hidden="1"/>
    <cellStyle name="Collegamento ipertestuale visitato" xfId="648" builtinId="9" hidden="1"/>
    <cellStyle name="Collegamento ipertestuale visitato" xfId="649" builtinId="9" hidden="1"/>
    <cellStyle name="Collegamento ipertestuale visitato" xfId="650" builtinId="9" hidden="1"/>
    <cellStyle name="Collegamento ipertestuale visitato" xfId="651" builtinId="9" hidden="1"/>
    <cellStyle name="Collegamento ipertestuale visitato" xfId="652" builtinId="9" hidden="1"/>
    <cellStyle name="Collegamento ipertestuale visitato" xfId="653" builtinId="9" hidden="1"/>
    <cellStyle name="Collegamento ipertestuale visitato" xfId="654" builtinId="9" hidden="1"/>
    <cellStyle name="Collegamento ipertestuale visitato" xfId="655" builtinId="9" hidden="1"/>
    <cellStyle name="Collegamento ipertestuale visitato" xfId="656" builtinId="9" hidden="1"/>
    <cellStyle name="Collegamento ipertestuale visitato" xfId="657" builtinId="9" hidden="1"/>
    <cellStyle name="Collegamento ipertestuale visitato" xfId="658" builtinId="9" hidden="1"/>
    <cellStyle name="Collegamento ipertestuale visitato" xfId="659" builtinId="9" hidden="1"/>
    <cellStyle name="Collegamento ipertestuale visitato" xfId="660" builtinId="9" hidden="1"/>
    <cellStyle name="Collegamento ipertestuale visitato" xfId="661" builtinId="9" hidden="1"/>
    <cellStyle name="Collegamento ipertestuale visitato" xfId="662" builtinId="9" hidden="1"/>
    <cellStyle name="Collegamento ipertestuale visitato" xfId="663" builtinId="9" hidden="1"/>
    <cellStyle name="Collegamento ipertestuale visitato" xfId="664" builtinId="9" hidden="1"/>
    <cellStyle name="Collegamento ipertestuale visitato" xfId="665" builtinId="9" hidden="1"/>
    <cellStyle name="Collegamento ipertestuale visitato" xfId="666" builtinId="9" hidden="1"/>
    <cellStyle name="Collegamento ipertestuale visitato" xfId="667" builtinId="9" hidden="1"/>
    <cellStyle name="Collegamento ipertestuale visitato" xfId="668" builtinId="9" hidden="1"/>
    <cellStyle name="Collegamento ipertestuale visitato" xfId="669" builtinId="9" hidden="1"/>
    <cellStyle name="Collegamento ipertestuale visitato" xfId="670" builtinId="9" hidden="1"/>
    <cellStyle name="Collegamento ipertestuale visitato" xfId="671" builtinId="9" hidden="1"/>
    <cellStyle name="Collegamento ipertestuale visitato" xfId="672" builtinId="9" hidden="1"/>
    <cellStyle name="Collegamento ipertestuale visitato" xfId="673" builtinId="9" hidden="1"/>
    <cellStyle name="Collegamento ipertestuale visitato" xfId="674" builtinId="9" hidden="1"/>
    <cellStyle name="Collegamento ipertestuale visitato" xfId="675" builtinId="9" hidden="1"/>
    <cellStyle name="Collegamento ipertestuale visitato" xfId="676" builtinId="9" hidden="1"/>
    <cellStyle name="Collegamento ipertestuale visitato" xfId="678" builtinId="9" hidden="1"/>
    <cellStyle name="Collegamento ipertestuale visitato" xfId="679" builtinId="9" hidden="1"/>
    <cellStyle name="Collegamento ipertestuale visitato" xfId="680" builtinId="9" hidden="1"/>
    <cellStyle name="Collegamento ipertestuale visitato" xfId="681" builtinId="9" hidden="1"/>
    <cellStyle name="Collegamento ipertestuale visitato" xfId="682" builtinId="9" hidden="1"/>
    <cellStyle name="Collegamento ipertestuale visitato" xfId="683" builtinId="9" hidden="1"/>
    <cellStyle name="Collegamento ipertestuale visitato" xfId="684" builtinId="9" hidden="1"/>
    <cellStyle name="Collegamento ipertestuale visitato" xfId="685" builtinId="9" hidden="1"/>
    <cellStyle name="Collegamento ipertestuale visitato" xfId="686" builtinId="9" hidden="1"/>
    <cellStyle name="Collegamento ipertestuale visitato" xfId="687" builtinId="9" hidden="1"/>
    <cellStyle name="Collegamento ipertestuale visitato" xfId="688" builtinId="9" hidden="1"/>
    <cellStyle name="Collegamento ipertestuale visitato" xfId="689" builtinId="9" hidden="1"/>
    <cellStyle name="Collegamento ipertestuale visitato" xfId="690" builtinId="9" hidden="1"/>
    <cellStyle name="Collegamento ipertestuale visitato" xfId="691" builtinId="9" hidden="1"/>
    <cellStyle name="Collegamento ipertestuale visitato" xfId="692" builtinId="9" hidden="1"/>
    <cellStyle name="Collegamento ipertestuale visitato" xfId="693" builtinId="9" hidden="1"/>
    <cellStyle name="Collegamento ipertestuale visitato" xfId="694" builtinId="9" hidden="1"/>
    <cellStyle name="Collegamento ipertestuale visitato" xfId="695" builtinId="9" hidden="1"/>
    <cellStyle name="Collegamento ipertestuale visitato" xfId="696" builtinId="9" hidden="1"/>
    <cellStyle name="Collegamento ipertestuale visitato" xfId="697" builtinId="9" hidden="1"/>
    <cellStyle name="Collegamento ipertestuale visitato" xfId="698" builtinId="9" hidden="1"/>
    <cellStyle name="Collegamento ipertestuale visitato" xfId="699" builtinId="9" hidden="1"/>
    <cellStyle name="Collegamento ipertestuale visitato" xfId="700" builtinId="9" hidden="1"/>
    <cellStyle name="Collegamento ipertestuale visitato" xfId="701" builtinId="9" hidden="1"/>
    <cellStyle name="Collegamento ipertestuale visitato" xfId="702" builtinId="9" hidden="1"/>
    <cellStyle name="Collegamento ipertestuale visitato" xfId="703" builtinId="9" hidden="1"/>
    <cellStyle name="Collegamento ipertestuale visitato" xfId="704" builtinId="9" hidden="1"/>
    <cellStyle name="Collegamento ipertestuale visitato" xfId="705" builtinId="9" hidden="1"/>
    <cellStyle name="Collegamento ipertestuale visitato" xfId="706" builtinId="9" hidden="1"/>
    <cellStyle name="Collegamento ipertestuale visitato" xfId="707" builtinId="9" hidden="1"/>
    <cellStyle name="Collegamento ipertestuale visitato" xfId="708" builtinId="9" hidden="1"/>
    <cellStyle name="Collegamento ipertestuale visitato" xfId="709" builtinId="9" hidden="1"/>
    <cellStyle name="Collegamento ipertestuale visitato" xfId="710" builtinId="9" hidden="1"/>
    <cellStyle name="Collegamento ipertestuale visitato" xfId="711" builtinId="9" hidden="1"/>
    <cellStyle name="Collegamento ipertestuale visitato" xfId="712" builtinId="9" hidden="1"/>
    <cellStyle name="Collegamento ipertestuale visitato" xfId="713" builtinId="9" hidden="1"/>
    <cellStyle name="Collegamento ipertestuale visitato" xfId="714" builtinId="9" hidden="1"/>
    <cellStyle name="Collegamento ipertestuale visitato" xfId="715" builtinId="9" hidden="1"/>
    <cellStyle name="Collegamento ipertestuale visitato" xfId="716" builtinId="9" hidden="1"/>
    <cellStyle name="Collegamento ipertestuale visitato" xfId="717" builtinId="9" hidden="1"/>
    <cellStyle name="Collegamento ipertestuale visitato" xfId="718" builtinId="9" hidden="1"/>
    <cellStyle name="Collegamento ipertestuale visitato" xfId="719" builtinId="9" hidden="1"/>
    <cellStyle name="Collegamento ipertestuale visitato" xfId="720" builtinId="9" hidden="1"/>
    <cellStyle name="Collegamento ipertestuale visitato" xfId="721" builtinId="9" hidden="1"/>
    <cellStyle name="Collegamento ipertestuale visitato" xfId="722" builtinId="9" hidden="1"/>
    <cellStyle name="Collegamento ipertestuale visitato" xfId="723" builtinId="9" hidden="1"/>
    <cellStyle name="Collegamento ipertestuale visitato" xfId="724" builtinId="9" hidden="1"/>
    <cellStyle name="Collegamento ipertestuale visitato" xfId="725" builtinId="9" hidden="1"/>
    <cellStyle name="Collegamento ipertestuale visitato" xfId="726" builtinId="9" hidden="1"/>
    <cellStyle name="Collegamento ipertestuale visitato" xfId="727" builtinId="9" hidden="1"/>
    <cellStyle name="Collegamento ipertestuale visitato" xfId="728" builtinId="9" hidden="1"/>
    <cellStyle name="Collegamento ipertestuale visitato" xfId="729" builtinId="9" hidden="1"/>
    <cellStyle name="Collegamento ipertestuale visitato" xfId="730" builtinId="9" hidden="1"/>
    <cellStyle name="Collegamento ipertestuale visitato" xfId="731" builtinId="9" hidden="1"/>
    <cellStyle name="Collegamento ipertestuale visitato" xfId="732" builtinId="9" hidden="1"/>
    <cellStyle name="Collegamento ipertestuale visitato" xfId="733" builtinId="9" hidden="1"/>
    <cellStyle name="Collegamento ipertestuale visitato" xfId="734" builtinId="9" hidden="1"/>
    <cellStyle name="Collegamento ipertestuale visitato" xfId="735" builtinId="9" hidden="1"/>
    <cellStyle name="Collegamento ipertestuale visitato" xfId="736" builtinId="9" hidden="1"/>
    <cellStyle name="Collegamento ipertestuale visitato" xfId="737" builtinId="9" hidden="1"/>
    <cellStyle name="Collegamento ipertestuale visitato" xfId="738" builtinId="9" hidden="1"/>
    <cellStyle name="Collegamento ipertestuale visitato" xfId="739" builtinId="9" hidden="1"/>
    <cellStyle name="Collegamento ipertestuale visitato" xfId="740" builtinId="9" hidden="1"/>
    <cellStyle name="Collegamento ipertestuale visitato" xfId="741" builtinId="9" hidden="1"/>
    <cellStyle name="Collegamento ipertestuale visitato" xfId="742" builtinId="9" hidden="1"/>
    <cellStyle name="Collegamento ipertestuale visitato" xfId="743" builtinId="9" hidden="1"/>
    <cellStyle name="Collegamento ipertestuale visitato" xfId="744" builtinId="9" hidden="1"/>
    <cellStyle name="Collegamento ipertestuale visitato" xfId="745" builtinId="9" hidden="1"/>
    <cellStyle name="Collegamento ipertestuale visitato" xfId="746" builtinId="9" hidden="1"/>
    <cellStyle name="Collegamento ipertestuale visitato" xfId="747" builtinId="9" hidden="1"/>
    <cellStyle name="Collegamento ipertestuale visitato" xfId="748" builtinId="9" hidden="1"/>
    <cellStyle name="Collegamento ipertestuale visitato" xfId="749" builtinId="9" hidden="1"/>
    <cellStyle name="Collegamento ipertestuale visitato" xfId="750" builtinId="9" hidden="1"/>
    <cellStyle name="Collegamento ipertestuale visitato" xfId="751" builtinId="9" hidden="1"/>
    <cellStyle name="Collegamento ipertestuale visitato" xfId="752" builtinId="9" hidden="1"/>
    <cellStyle name="Collegamento ipertestuale visitato" xfId="753" builtinId="9" hidden="1"/>
    <cellStyle name="Collegamento ipertestuale visitato" xfId="754" builtinId="9" hidden="1"/>
    <cellStyle name="Collegamento ipertestuale visitato" xfId="755" builtinId="9" hidden="1"/>
    <cellStyle name="Collegamento ipertestuale visitato" xfId="756" builtinId="9" hidden="1"/>
    <cellStyle name="Collegamento ipertestuale visitato" xfId="757" builtinId="9" hidden="1"/>
    <cellStyle name="Collegamento ipertestuale visitato" xfId="758" builtinId="9" hidden="1"/>
    <cellStyle name="Collegamento ipertestuale visitato" xfId="759" builtinId="9" hidden="1"/>
    <cellStyle name="Collegamento ipertestuale visitato" xfId="760" builtinId="9" hidden="1"/>
    <cellStyle name="Collegamento ipertestuale visitato" xfId="761" builtinId="9" hidden="1"/>
    <cellStyle name="Collegamento ipertestuale visitato" xfId="762" builtinId="9" hidden="1"/>
    <cellStyle name="Collegamento ipertestuale visitato" xfId="763" builtinId="9" hidden="1"/>
    <cellStyle name="Collegamento ipertestuale visitato" xfId="764" builtinId="9" hidden="1"/>
    <cellStyle name="Collegamento ipertestuale visitato" xfId="765" builtinId="9" hidden="1"/>
    <cellStyle name="Collegamento ipertestuale visitato" xfId="766" builtinId="9" hidden="1"/>
    <cellStyle name="Collegamento ipertestuale visitato" xfId="767" builtinId="9" hidden="1"/>
    <cellStyle name="Collegamento ipertestuale visitato" xfId="768" builtinId="9" hidden="1"/>
    <cellStyle name="Collegamento ipertestuale visitato" xfId="769" builtinId="9" hidden="1"/>
    <cellStyle name="Collegamento ipertestuale visitato" xfId="770" builtinId="9" hidden="1"/>
    <cellStyle name="Collegamento ipertestuale visitato" xfId="771" builtinId="9" hidden="1"/>
    <cellStyle name="Collegamento ipertestuale visitato" xfId="772" builtinId="9" hidden="1"/>
    <cellStyle name="Collegamento ipertestuale visitato" xfId="773" builtinId="9" hidden="1"/>
    <cellStyle name="Collegamento ipertestuale visitato" xfId="774" builtinId="9" hidden="1"/>
    <cellStyle name="Collegamento ipertestuale visitato" xfId="775" builtinId="9" hidden="1"/>
    <cellStyle name="Collegamento ipertestuale visitato" xfId="776" builtinId="9" hidden="1"/>
    <cellStyle name="Collegamento ipertestuale visitato" xfId="777" builtinId="9" hidden="1"/>
    <cellStyle name="Collegamento ipertestuale visitato" xfId="778" builtinId="9" hidden="1"/>
    <cellStyle name="Collegamento ipertestuale visitato" xfId="779" builtinId="9" hidden="1"/>
    <cellStyle name="Collegamento ipertestuale visitato" xfId="780" builtinId="9" hidden="1"/>
    <cellStyle name="Collegamento ipertestuale visitato" xfId="781" builtinId="9" hidden="1"/>
    <cellStyle name="Collegamento ipertestuale visitato" xfId="782" builtinId="9" hidden="1"/>
    <cellStyle name="Collegamento ipertestuale visitato" xfId="783" builtinId="9" hidden="1"/>
    <cellStyle name="Collegamento ipertestuale visitato" xfId="784" builtinId="9" hidden="1"/>
    <cellStyle name="Collegamento ipertestuale visitato" xfId="785" builtinId="9" hidden="1"/>
    <cellStyle name="Collegamento ipertestuale visitato" xfId="786" builtinId="9" hidden="1"/>
    <cellStyle name="Collegamento ipertestuale visitato" xfId="787" builtinId="9" hidden="1"/>
    <cellStyle name="Collegamento ipertestuale visitato" xfId="788" builtinId="9" hidden="1"/>
    <cellStyle name="Collegamento ipertestuale visitato" xfId="789" builtinId="9" hidden="1"/>
    <cellStyle name="Collegamento ipertestuale visitato" xfId="790" builtinId="9" hidden="1"/>
    <cellStyle name="Collegamento ipertestuale visitato" xfId="791" builtinId="9" hidden="1"/>
    <cellStyle name="Collegamento ipertestuale visitato" xfId="792" builtinId="9" hidden="1"/>
    <cellStyle name="Collegamento ipertestuale visitato" xfId="793" builtinId="9" hidden="1"/>
    <cellStyle name="Collegamento ipertestuale visitato" xfId="794" builtinId="9" hidden="1"/>
    <cellStyle name="Collegamento ipertestuale visitato" xfId="795" builtinId="9" hidden="1"/>
    <cellStyle name="Collegamento ipertestuale visitato" xfId="796" builtinId="9" hidden="1"/>
    <cellStyle name="Collegamento ipertestuale visitato" xfId="797" builtinId="9" hidden="1"/>
    <cellStyle name="Collegamento ipertestuale visitato" xfId="798" builtinId="9" hidden="1"/>
    <cellStyle name="Collegamento ipertestuale visitato" xfId="799" builtinId="9" hidden="1"/>
    <cellStyle name="Collegamento ipertestuale visitato" xfId="800" builtinId="9" hidden="1"/>
    <cellStyle name="Collegamento ipertestuale visitato" xfId="801" builtinId="9" hidden="1"/>
    <cellStyle name="Collegamento ipertestuale visitato" xfId="802" builtinId="9" hidden="1"/>
    <cellStyle name="Collegamento ipertestuale visitato" xfId="803" builtinId="9" hidden="1"/>
    <cellStyle name="Collegamento ipertestuale visitato" xfId="804" builtinId="9" hidden="1"/>
    <cellStyle name="Collegamento ipertestuale visitato" xfId="805" builtinId="9" hidden="1"/>
    <cellStyle name="Collegamento ipertestuale visitato" xfId="806" builtinId="9" hidden="1"/>
    <cellStyle name="Collegamento ipertestuale visitato" xfId="807" builtinId="9" hidden="1"/>
    <cellStyle name="Collegamento ipertestuale visitato" xfId="808" builtinId="9" hidden="1"/>
    <cellStyle name="Collegamento ipertestuale visitato" xfId="809" builtinId="9" hidden="1"/>
    <cellStyle name="Collegamento ipertestuale visitato" xfId="810" builtinId="9" hidden="1"/>
    <cellStyle name="Collegamento ipertestuale visitato" xfId="811" builtinId="9" hidden="1"/>
    <cellStyle name="Collegamento ipertestuale visitato" xfId="812" builtinId="9" hidden="1"/>
    <cellStyle name="Collegamento ipertestuale visitato" xfId="813" builtinId="9" hidden="1"/>
    <cellStyle name="Collegamento ipertestuale visitato" xfId="814" builtinId="9" hidden="1"/>
    <cellStyle name="Collegamento ipertestuale visitato" xfId="815" builtinId="9" hidden="1"/>
    <cellStyle name="Collegamento ipertestuale visitato" xfId="816" builtinId="9" hidden="1"/>
    <cellStyle name="Collegamento ipertestuale visitato" xfId="817" builtinId="9" hidden="1"/>
    <cellStyle name="Collegamento ipertestuale visitato" xfId="818" builtinId="9" hidden="1"/>
    <cellStyle name="Collegamento ipertestuale visitato" xfId="819" builtinId="9" hidden="1"/>
    <cellStyle name="Collegamento ipertestuale visitato" xfId="820" builtinId="9" hidden="1"/>
    <cellStyle name="Collegamento ipertestuale visitato" xfId="821" builtinId="9" hidden="1"/>
    <cellStyle name="Collegamento ipertestuale visitato" xfId="822" builtinId="9" hidden="1"/>
    <cellStyle name="Collegamento ipertestuale visitato" xfId="823" builtinId="9" hidden="1"/>
    <cellStyle name="Collegamento ipertestuale visitato" xfId="824" builtinId="9" hidden="1"/>
    <cellStyle name="Collegamento ipertestuale visitato" xfId="825" builtinId="9" hidden="1"/>
    <cellStyle name="Collegamento ipertestuale visitato" xfId="826" builtinId="9" hidden="1"/>
    <cellStyle name="Collegamento ipertestuale visitato" xfId="827" builtinId="9" hidden="1"/>
    <cellStyle name="Collegamento ipertestuale visitato" xfId="828" builtinId="9" hidden="1"/>
    <cellStyle name="Collegamento ipertestuale visitato" xfId="829" builtinId="9" hidden="1"/>
    <cellStyle name="Collegamento ipertestuale visitato" xfId="830" builtinId="9" hidden="1"/>
    <cellStyle name="Collegamento ipertestuale visitato" xfId="831" builtinId="9" hidden="1"/>
    <cellStyle name="Collegamento ipertestuale visitato" xfId="832" builtinId="9" hidden="1"/>
    <cellStyle name="Collegamento ipertestuale visitato" xfId="833" builtinId="9" hidden="1"/>
    <cellStyle name="Collegamento ipertestuale visitato" xfId="834" builtinId="9" hidden="1"/>
    <cellStyle name="Collegamento ipertestuale visitato" xfId="835" builtinId="9" hidden="1"/>
    <cellStyle name="Collegamento ipertestuale visitato" xfId="836" builtinId="9" hidden="1"/>
    <cellStyle name="Collegamento ipertestuale visitato" xfId="837" builtinId="9" hidden="1"/>
    <cellStyle name="Collegamento ipertestuale visitato" xfId="838" builtinId="9" hidden="1"/>
    <cellStyle name="Collegamento ipertestuale visitato" xfId="839" builtinId="9" hidden="1"/>
    <cellStyle name="Collegamento ipertestuale visitato" xfId="840" builtinId="9" hidden="1"/>
    <cellStyle name="Collegamento ipertestuale visitato" xfId="841" builtinId="9" hidden="1"/>
    <cellStyle name="Collegamento ipertestuale visitato" xfId="842" builtinId="9" hidden="1"/>
    <cellStyle name="Collegamento ipertestuale visitato" xfId="843" builtinId="9" hidden="1"/>
    <cellStyle name="Collegamento ipertestuale visitato" xfId="844" builtinId="9" hidden="1"/>
    <cellStyle name="Collegamento ipertestuale visitato" xfId="845" builtinId="9" hidden="1"/>
    <cellStyle name="Collegamento ipertestuale visitato" xfId="846" builtinId="9" hidden="1"/>
    <cellStyle name="Collegamento ipertestuale visitato" xfId="847" builtinId="9" hidden="1"/>
    <cellStyle name="Collegamento ipertestuale visitato" xfId="848" builtinId="9" hidden="1"/>
    <cellStyle name="Collegamento ipertestuale visitato" xfId="849" builtinId="9" hidden="1"/>
    <cellStyle name="Collegamento ipertestuale visitato" xfId="850" builtinId="9" hidden="1"/>
    <cellStyle name="Collegamento ipertestuale visitato" xfId="851" builtinId="9" hidden="1"/>
    <cellStyle name="Collegamento ipertestuale visitato" xfId="852" builtinId="9" hidden="1"/>
    <cellStyle name="Collegamento ipertestuale visitato" xfId="853" builtinId="9" hidden="1"/>
    <cellStyle name="Collegamento ipertestuale visitato" xfId="854" builtinId="9" hidden="1"/>
    <cellStyle name="Collegamento ipertestuale visitato" xfId="855" builtinId="9" hidden="1"/>
    <cellStyle name="Collegamento ipertestuale visitato" xfId="856" builtinId="9" hidden="1"/>
    <cellStyle name="Collegamento ipertestuale visitato" xfId="857" builtinId="9" hidden="1"/>
    <cellStyle name="Collegamento ipertestuale visitato" xfId="858" builtinId="9" hidden="1"/>
    <cellStyle name="Collegamento ipertestuale visitato" xfId="859" builtinId="9" hidden="1"/>
    <cellStyle name="Collegamento ipertestuale visitato" xfId="860" builtinId="9" hidden="1"/>
    <cellStyle name="Collegamento ipertestuale visitato" xfId="861" builtinId="9" hidden="1"/>
    <cellStyle name="Collegamento ipertestuale visitato" xfId="862" builtinId="9" hidden="1"/>
    <cellStyle name="Collegamento ipertestuale visitato" xfId="863" builtinId="9" hidden="1"/>
    <cellStyle name="Collegamento ipertestuale visitato" xfId="864" builtinId="9" hidden="1"/>
    <cellStyle name="Collegamento ipertestuale visitato" xfId="865" builtinId="9" hidden="1"/>
    <cellStyle name="Collegamento ipertestuale visitato" xfId="866" builtinId="9" hidden="1"/>
    <cellStyle name="Collegamento ipertestuale visitato" xfId="867" builtinId="9" hidden="1"/>
    <cellStyle name="Collegamento ipertestuale visitato" xfId="868" builtinId="9" hidden="1"/>
    <cellStyle name="Collegamento ipertestuale visitato" xfId="869" builtinId="9" hidden="1"/>
    <cellStyle name="Collegamento ipertestuale visitato" xfId="870" builtinId="9" hidden="1"/>
    <cellStyle name="Collegamento ipertestuale visitato" xfId="871" builtinId="9" hidden="1"/>
    <cellStyle name="Collegamento ipertestuale visitato" xfId="872" builtinId="9" hidden="1"/>
    <cellStyle name="Collegamento ipertestuale visitato" xfId="873" builtinId="9" hidden="1"/>
    <cellStyle name="Collegamento ipertestuale visitato" xfId="874" builtinId="9" hidden="1"/>
    <cellStyle name="Collegamento ipertestuale visitato" xfId="875" builtinId="9" hidden="1"/>
    <cellStyle name="Collegamento ipertestuale visitato" xfId="876" builtinId="9" hidden="1"/>
    <cellStyle name="Collegamento ipertestuale visitato" xfId="877" builtinId="9" hidden="1"/>
    <cellStyle name="Collegamento ipertestuale visitato" xfId="878" builtinId="9" hidden="1"/>
    <cellStyle name="Collegamento ipertestuale visitato" xfId="879" builtinId="9" hidden="1"/>
    <cellStyle name="Collegamento ipertestuale visitato" xfId="880" builtinId="9" hidden="1"/>
    <cellStyle name="Collegamento ipertestuale visitato" xfId="881" builtinId="9" hidden="1"/>
    <cellStyle name="Collegamento ipertestuale visitato" xfId="882" builtinId="9" hidden="1"/>
    <cellStyle name="Collegamento ipertestuale visitato" xfId="883" builtinId="9" hidden="1"/>
    <cellStyle name="Collegamento ipertestuale visitato" xfId="884" builtinId="9" hidden="1"/>
    <cellStyle name="Collegamento ipertestuale visitato" xfId="885" builtinId="9" hidden="1"/>
    <cellStyle name="Collegamento ipertestuale visitato" xfId="886" builtinId="9" hidden="1"/>
    <cellStyle name="Collegamento ipertestuale visitato" xfId="887" builtinId="9" hidden="1"/>
    <cellStyle name="Collegamento ipertestuale visitato" xfId="888" builtinId="9" hidden="1"/>
    <cellStyle name="Collegamento ipertestuale visitato" xfId="889" builtinId="9" hidden="1"/>
    <cellStyle name="Collegamento ipertestuale visitato" xfId="890" builtinId="9" hidden="1"/>
    <cellStyle name="Collegamento ipertestuale visitato" xfId="891" builtinId="9" hidden="1"/>
    <cellStyle name="Collegamento ipertestuale visitato" xfId="892" builtinId="9" hidden="1"/>
    <cellStyle name="Collegamento ipertestuale visitato" xfId="893" builtinId="9" hidden="1"/>
    <cellStyle name="Collegamento ipertestuale visitato" xfId="894" builtinId="9" hidden="1"/>
    <cellStyle name="Collegamento ipertestuale visitato" xfId="895" builtinId="9" hidden="1"/>
    <cellStyle name="Collegamento ipertestuale visitato" xfId="896" builtinId="9" hidden="1"/>
    <cellStyle name="Collegamento ipertestuale visitato" xfId="897" builtinId="9" hidden="1"/>
    <cellStyle name="Collegamento ipertestuale visitato" xfId="898" builtinId="9" hidden="1"/>
    <cellStyle name="Collegamento ipertestuale visitato" xfId="899" builtinId="9" hidden="1"/>
    <cellStyle name="Collegamento ipertestuale visitato" xfId="900" builtinId="9" hidden="1"/>
    <cellStyle name="Collegamento ipertestuale visitato" xfId="901" builtinId="9" hidden="1"/>
    <cellStyle name="Collegamento ipertestuale visitato" xfId="902" builtinId="9" hidden="1"/>
    <cellStyle name="Collegamento ipertestuale visitato" xfId="903" builtinId="9" hidden="1"/>
    <cellStyle name="Collegamento ipertestuale visitato" xfId="904" builtinId="9" hidden="1"/>
    <cellStyle name="Collegamento ipertestuale visitato" xfId="905" builtinId="9" hidden="1"/>
    <cellStyle name="Collegamento ipertestuale visitato" xfId="906" builtinId="9" hidden="1"/>
    <cellStyle name="Collegamento ipertestuale visitato" xfId="907" builtinId="9" hidden="1"/>
    <cellStyle name="Collegamento ipertestuale visitato" xfId="908" builtinId="9" hidden="1"/>
    <cellStyle name="Collegamento ipertestuale visitato" xfId="909" builtinId="9" hidden="1"/>
    <cellStyle name="Collegamento ipertestuale visitato" xfId="910" builtinId="9" hidden="1"/>
    <cellStyle name="Collegamento ipertestuale visitato" xfId="911" builtinId="9" hidden="1"/>
    <cellStyle name="Collegamento ipertestuale visitato" xfId="912" builtinId="9" hidden="1"/>
    <cellStyle name="Collegamento ipertestuale visitato" xfId="913" builtinId="9" hidden="1"/>
    <cellStyle name="Collegamento ipertestuale visitato" xfId="914" builtinId="9" hidden="1"/>
    <cellStyle name="Collegamento ipertestuale visitato" xfId="915" builtinId="9" hidden="1"/>
    <cellStyle name="Collegamento ipertestuale visitato" xfId="916" builtinId="9" hidden="1"/>
    <cellStyle name="Collegamento ipertestuale visitato" xfId="917" builtinId="9" hidden="1"/>
    <cellStyle name="Collegamento ipertestuale visitato" xfId="918" builtinId="9" hidden="1"/>
    <cellStyle name="Collegamento ipertestuale visitato" xfId="919" builtinId="9" hidden="1"/>
    <cellStyle name="Collegamento ipertestuale visitato" xfId="920" builtinId="9" hidden="1"/>
    <cellStyle name="Collegamento ipertestuale visitato" xfId="921" builtinId="9" hidden="1"/>
    <cellStyle name="Collegamento ipertestuale visitato" xfId="922" builtinId="9" hidden="1"/>
    <cellStyle name="Collegamento ipertestuale visitato" xfId="923" builtinId="9" hidden="1"/>
    <cellStyle name="Collegamento ipertestuale visitato" xfId="924" builtinId="9" hidden="1"/>
    <cellStyle name="Collegamento ipertestuale visitato" xfId="925" builtinId="9" hidden="1"/>
    <cellStyle name="Collegamento ipertestuale visitato" xfId="926" builtinId="9" hidden="1"/>
    <cellStyle name="Collegamento ipertestuale visitato" xfId="927" builtinId="9" hidden="1"/>
    <cellStyle name="Collegamento ipertestuale visitato" xfId="928" builtinId="9" hidden="1"/>
    <cellStyle name="Collegamento ipertestuale visitato" xfId="929" builtinId="9" hidden="1"/>
    <cellStyle name="Collegamento ipertestuale visitato" xfId="930" builtinId="9" hidden="1"/>
    <cellStyle name="Collegamento ipertestuale visitato" xfId="931" builtinId="9" hidden="1"/>
    <cellStyle name="Collegamento ipertestuale visitato" xfId="932" builtinId="9" hidden="1"/>
    <cellStyle name="Collegamento ipertestuale visitato" xfId="933" builtinId="9" hidden="1"/>
    <cellStyle name="Collegamento ipertestuale visitato" xfId="934" builtinId="9" hidden="1"/>
    <cellStyle name="Collegamento ipertestuale visitato" xfId="935" builtinId="9" hidden="1"/>
    <cellStyle name="Collegamento ipertestuale visitato" xfId="936" builtinId="9" hidden="1"/>
    <cellStyle name="Collegamento ipertestuale visitato" xfId="937" builtinId="9" hidden="1"/>
    <cellStyle name="Collegamento ipertestuale visitato" xfId="938" builtinId="9" hidden="1"/>
    <cellStyle name="Collegamento ipertestuale visitato" xfId="939" builtinId="9" hidden="1"/>
    <cellStyle name="Collegamento ipertestuale visitato" xfId="940" builtinId="9" hidden="1"/>
    <cellStyle name="Collegamento ipertestuale visitato" xfId="941" builtinId="9" hidden="1"/>
    <cellStyle name="Collegamento ipertestuale visitato" xfId="942" builtinId="9" hidden="1"/>
    <cellStyle name="Collegamento ipertestuale visitato" xfId="943" builtinId="9" hidden="1"/>
    <cellStyle name="Collegamento ipertestuale visitato" xfId="944" builtinId="9" hidden="1"/>
    <cellStyle name="Collegamento ipertestuale visitato" xfId="945" builtinId="9" hidden="1"/>
    <cellStyle name="Collegamento ipertestuale visitato" xfId="946" builtinId="9" hidden="1"/>
    <cellStyle name="Collegamento ipertestuale visitato" xfId="947" builtinId="9" hidden="1"/>
    <cellStyle name="Collegamento ipertestuale visitato" xfId="948" builtinId="9" hidden="1"/>
    <cellStyle name="Collegamento ipertestuale visitato" xfId="949" builtinId="9" hidden="1"/>
    <cellStyle name="Collegamento ipertestuale visitato" xfId="950" builtinId="9" hidden="1"/>
    <cellStyle name="Collegamento ipertestuale visitato" xfId="951" builtinId="9" hidden="1"/>
    <cellStyle name="Collegamento ipertestuale visitato" xfId="952" builtinId="9" hidden="1"/>
    <cellStyle name="Collegamento ipertestuale visitato" xfId="953" builtinId="9" hidden="1"/>
    <cellStyle name="Collegamento ipertestuale visitato" xfId="954" builtinId="9" hidden="1"/>
    <cellStyle name="Collegamento ipertestuale visitato" xfId="955" builtinId="9" hidden="1"/>
    <cellStyle name="Collegamento ipertestuale visitato" xfId="956" builtinId="9" hidden="1"/>
    <cellStyle name="Collegamento ipertestuale visitato" xfId="957" builtinId="9" hidden="1"/>
    <cellStyle name="Collegamento ipertestuale visitato" xfId="958" builtinId="9" hidden="1"/>
    <cellStyle name="Collegamento ipertestuale visitato" xfId="959" builtinId="9" hidden="1"/>
    <cellStyle name="Collegamento ipertestuale visitato" xfId="960" builtinId="9" hidden="1"/>
    <cellStyle name="Collegamento ipertestuale visitato" xfId="961" builtinId="9" hidden="1"/>
    <cellStyle name="Collegamento ipertestuale visitato" xfId="962" builtinId="9" hidden="1"/>
    <cellStyle name="Collegamento ipertestuale visitato" xfId="963" builtinId="9" hidden="1"/>
    <cellStyle name="Collegamento ipertestuale visitato" xfId="964" builtinId="9" hidden="1"/>
    <cellStyle name="Collegamento ipertestuale visitato" xfId="965" builtinId="9" hidden="1"/>
    <cellStyle name="Collegamento ipertestuale visitato" xfId="966" builtinId="9" hidden="1"/>
    <cellStyle name="Collegamento ipertestuale visitato" xfId="967" builtinId="9" hidden="1"/>
    <cellStyle name="Collegamento ipertestuale visitato" xfId="968" builtinId="9" hidden="1"/>
    <cellStyle name="Collegamento ipertestuale visitato" xfId="969" builtinId="9" hidden="1"/>
    <cellStyle name="Collegamento ipertestuale visitato" xfId="970" builtinId="9" hidden="1"/>
    <cellStyle name="Collegamento ipertestuale visitato" xfId="971" builtinId="9" hidden="1"/>
    <cellStyle name="Collegamento ipertestuale visitato" xfId="972" builtinId="9" hidden="1"/>
    <cellStyle name="Collegamento ipertestuale visitato" xfId="973" builtinId="9" hidden="1"/>
    <cellStyle name="Collegamento ipertestuale visitato" xfId="974" builtinId="9" hidden="1"/>
    <cellStyle name="Collegamento ipertestuale visitato" xfId="975" builtinId="9" hidden="1"/>
    <cellStyle name="Collegamento ipertestuale visitato" xfId="976" builtinId="9" hidden="1"/>
    <cellStyle name="Collegamento ipertestuale visitato" xfId="977" builtinId="9" hidden="1"/>
    <cellStyle name="Collegamento ipertestuale visitato" xfId="978" builtinId="9" hidden="1"/>
    <cellStyle name="Collegamento ipertestuale visitato" xfId="979" builtinId="9" hidden="1"/>
    <cellStyle name="Collegamento ipertestuale visitato" xfId="980" builtinId="9" hidden="1"/>
    <cellStyle name="Collegamento ipertestuale visitato" xfId="981" builtinId="9" hidden="1"/>
    <cellStyle name="Collegamento ipertestuale visitato" xfId="982" builtinId="9" hidden="1"/>
    <cellStyle name="Collegamento ipertestuale visitato" xfId="983" builtinId="9" hidden="1"/>
    <cellStyle name="Collegamento ipertestuale visitato" xfId="984" builtinId="9" hidden="1"/>
    <cellStyle name="Collegamento ipertestuale visitato" xfId="985" builtinId="9" hidden="1"/>
    <cellStyle name="Collegamento ipertestuale visitato" xfId="986" builtinId="9" hidden="1"/>
    <cellStyle name="Collegamento ipertestuale visitato" xfId="987" builtinId="9" hidden="1"/>
    <cellStyle name="Collegamento ipertestuale visitato" xfId="988" builtinId="9" hidden="1"/>
    <cellStyle name="Collegamento ipertestuale visitato" xfId="989" builtinId="9" hidden="1"/>
    <cellStyle name="Collegamento ipertestuale visitato" xfId="990" builtinId="9" hidden="1"/>
    <cellStyle name="Collegamento ipertestuale visitato" xfId="991" builtinId="9" hidden="1"/>
    <cellStyle name="Collegamento ipertestuale visitato" xfId="992" builtinId="9" hidden="1"/>
    <cellStyle name="Collegamento ipertestuale visitato" xfId="993" builtinId="9" hidden="1"/>
    <cellStyle name="Collegamento ipertestuale visitato" xfId="994" builtinId="9" hidden="1"/>
    <cellStyle name="Collegamento ipertestuale visitato" xfId="995" builtinId="9" hidden="1"/>
    <cellStyle name="Collegamento ipertestuale visitato" xfId="996" builtinId="9" hidden="1"/>
    <cellStyle name="Collegamento ipertestuale visitato" xfId="997" builtinId="9" hidden="1"/>
    <cellStyle name="Collegamento ipertestuale visitato" xfId="998" builtinId="9" hidden="1"/>
    <cellStyle name="Collegamento ipertestuale visitato" xfId="999" builtinId="9" hidden="1"/>
    <cellStyle name="Collegamento ipertestuale visitato" xfId="1000" builtinId="9" hidden="1"/>
    <cellStyle name="Collegamento ipertestuale visitato" xfId="1001" builtinId="9" hidden="1"/>
    <cellStyle name="Collegamento ipertestuale visitato" xfId="1002" builtinId="9" hidden="1"/>
    <cellStyle name="Collegamento ipertestuale visitato" xfId="1003" builtinId="9" hidden="1"/>
    <cellStyle name="Collegamento ipertestuale visitato" xfId="1004" builtinId="9" hidden="1"/>
    <cellStyle name="Collegamento ipertestuale visitato" xfId="1005" builtinId="9" hidden="1"/>
    <cellStyle name="Collegamento ipertestuale visitato" xfId="1006" builtinId="9" hidden="1"/>
    <cellStyle name="Collegamento ipertestuale visitato" xfId="1007" builtinId="9" hidden="1"/>
    <cellStyle name="Collegamento ipertestuale visitato" xfId="1008" builtinId="9" hidden="1"/>
    <cellStyle name="Collegamento ipertestuale visitato" xfId="1009" builtinId="9" hidden="1"/>
    <cellStyle name="Collegamento ipertestuale visitato" xfId="1010" builtinId="9" hidden="1"/>
    <cellStyle name="Collegamento ipertestuale visitato" xfId="1011" builtinId="9" hidden="1"/>
    <cellStyle name="Collegamento ipertestuale visitato" xfId="1012" builtinId="9" hidden="1"/>
    <cellStyle name="Collegamento ipertestuale visitato" xfId="1013" builtinId="9" hidden="1"/>
    <cellStyle name="Collegamento ipertestuale visitato" xfId="1014" builtinId="9" hidden="1"/>
    <cellStyle name="Collegamento ipertestuale visitato" xfId="1015" builtinId="9" hidden="1"/>
    <cellStyle name="Collegamento ipertestuale visitato" xfId="1016" builtinId="9" hidden="1"/>
    <cellStyle name="Collegamento ipertestuale visitato" xfId="1017" builtinId="9" hidden="1"/>
    <cellStyle name="Collegamento ipertestuale visitato" xfId="1018" builtinId="9" hidden="1"/>
    <cellStyle name="Collegamento ipertestuale visitato" xfId="1019" builtinId="9" hidden="1"/>
    <cellStyle name="Collegamento ipertestuale visitato" xfId="1020" builtinId="9" hidden="1"/>
    <cellStyle name="Collegamento ipertestuale visitato" xfId="1021" builtinId="9" hidden="1"/>
    <cellStyle name="Collegamento ipertestuale visitato" xfId="1022" builtinId="9" hidden="1"/>
    <cellStyle name="Collegamento ipertestuale visitato" xfId="1023" builtinId="9" hidden="1"/>
    <cellStyle name="Collegamento ipertestuale visitato" xfId="1024" builtinId="9" hidden="1"/>
    <cellStyle name="Collegamento ipertestuale visitato" xfId="1025" builtinId="9" hidden="1"/>
    <cellStyle name="Collegamento ipertestuale visitato" xfId="1026" builtinId="9" hidden="1"/>
    <cellStyle name="Collegamento ipertestuale visitato" xfId="1027" builtinId="9" hidden="1"/>
    <cellStyle name="Collegamento ipertestuale visitato" xfId="1028" builtinId="9" hidden="1"/>
    <cellStyle name="Collegamento ipertestuale visitato" xfId="1029" builtinId="9" hidden="1"/>
    <cellStyle name="Collegamento ipertestuale visitato" xfId="1030" builtinId="9" hidden="1"/>
    <cellStyle name="Collegamento ipertestuale visitato" xfId="1031" builtinId="9" hidden="1"/>
    <cellStyle name="Collegamento ipertestuale visitato" xfId="1032" builtinId="9" hidden="1"/>
    <cellStyle name="Collegamento ipertestuale visitato" xfId="1033" builtinId="9" hidden="1"/>
    <cellStyle name="Collegamento ipertestuale visitato" xfId="1034" builtinId="9" hidden="1"/>
    <cellStyle name="Collegamento ipertestuale visitato" xfId="1035" builtinId="9" hidden="1"/>
    <cellStyle name="Collegamento ipertestuale visitato" xfId="1036" builtinId="9" hidden="1"/>
    <cellStyle name="Collegamento ipertestuale visitato" xfId="1037" builtinId="9" hidden="1"/>
    <cellStyle name="Collegamento ipertestuale visitato" xfId="1038" builtinId="9" hidden="1"/>
    <cellStyle name="Collegamento ipertestuale visitato" xfId="1039" builtinId="9" hidden="1"/>
    <cellStyle name="Collegamento ipertestuale visitato" xfId="1040" builtinId="9" hidden="1"/>
    <cellStyle name="Collegamento ipertestuale visitato" xfId="1041" builtinId="9" hidden="1"/>
    <cellStyle name="Collegamento ipertestuale visitato" xfId="1042" builtinId="9" hidden="1"/>
    <cellStyle name="Collegamento ipertestuale visitato" xfId="1043" builtinId="9" hidden="1"/>
    <cellStyle name="Collegamento ipertestuale visitato" xfId="1044" builtinId="9" hidden="1"/>
    <cellStyle name="Collegamento ipertestuale visitato" xfId="1045" builtinId="9" hidden="1"/>
    <cellStyle name="Collegamento ipertestuale visitato" xfId="1046" builtinId="9" hidden="1"/>
    <cellStyle name="Collegamento ipertestuale visitato" xfId="1047" builtinId="9" hidden="1"/>
    <cellStyle name="Collegamento ipertestuale visitato" xfId="1048" builtinId="9" hidden="1"/>
    <cellStyle name="Collegamento ipertestuale visitato" xfId="1049" builtinId="9" hidden="1"/>
    <cellStyle name="Collegamento ipertestuale visitato" xfId="1050" builtinId="9" hidden="1"/>
    <cellStyle name="Collegamento ipertestuale visitato" xfId="1051" builtinId="9" hidden="1"/>
    <cellStyle name="Collegamento ipertestuale visitato" xfId="1052" builtinId="9" hidden="1"/>
    <cellStyle name="Collegamento ipertestuale visitato" xfId="1053" builtinId="9" hidden="1"/>
    <cellStyle name="Collegamento ipertestuale visitato" xfId="1054" builtinId="9" hidden="1"/>
    <cellStyle name="Collegamento ipertestuale visitato" xfId="1055" builtinId="9" hidden="1"/>
    <cellStyle name="Collegamento ipertestuale visitato" xfId="1056" builtinId="9" hidden="1"/>
    <cellStyle name="Collegamento ipertestuale visitato" xfId="1057" builtinId="9" hidden="1"/>
    <cellStyle name="Collegamento ipertestuale visitato" xfId="1058" builtinId="9" hidden="1"/>
    <cellStyle name="Collegamento ipertestuale visitato" xfId="1059" builtinId="9" hidden="1"/>
    <cellStyle name="Collegamento ipertestuale visitato" xfId="1060" builtinId="9" hidden="1"/>
    <cellStyle name="Collegamento ipertestuale visitato" xfId="1061" builtinId="9" hidden="1"/>
    <cellStyle name="Collegamento ipertestuale visitato" xfId="1062" builtinId="9" hidden="1"/>
    <cellStyle name="Collegamento ipertestuale visitato" xfId="1063" builtinId="9" hidden="1"/>
    <cellStyle name="Collegamento ipertestuale visitato" xfId="1064" builtinId="9" hidden="1"/>
    <cellStyle name="Collegamento ipertestuale visitato" xfId="1065" builtinId="9" hidden="1"/>
    <cellStyle name="Collegamento ipertestuale visitato" xfId="1066" builtinId="9" hidden="1"/>
    <cellStyle name="Collegamento ipertestuale visitato" xfId="1067" builtinId="9" hidden="1"/>
    <cellStyle name="Collegamento ipertestuale visitato" xfId="1068" builtinId="9" hidden="1"/>
    <cellStyle name="Collegamento ipertestuale visitato" xfId="1069" builtinId="9" hidden="1"/>
    <cellStyle name="Collegamento ipertestuale visitato" xfId="1070" builtinId="9" hidden="1"/>
    <cellStyle name="Collegamento ipertestuale visitato" xfId="1071" builtinId="9" hidden="1"/>
    <cellStyle name="Collegamento ipertestuale visitato" xfId="1072" builtinId="9" hidden="1"/>
    <cellStyle name="Collegamento ipertestuale visitato" xfId="1073" builtinId="9" hidden="1"/>
    <cellStyle name="Collegamento ipertestuale visitato" xfId="1074" builtinId="9" hidden="1"/>
    <cellStyle name="Collegamento ipertestuale visitato" xfId="1075" builtinId="9" hidden="1"/>
    <cellStyle name="Collegamento ipertestuale visitato" xfId="1076" builtinId="9" hidden="1"/>
    <cellStyle name="Collegamento ipertestuale visitato" xfId="1077" builtinId="9" hidden="1"/>
    <cellStyle name="Collegamento ipertestuale visitato" xfId="1078" builtinId="9" hidden="1"/>
    <cellStyle name="Collegamento ipertestuale visitato" xfId="1079" builtinId="9" hidden="1"/>
    <cellStyle name="Collegamento ipertestuale visitato" xfId="1080" builtinId="9" hidden="1"/>
    <cellStyle name="Collegamento ipertestuale visitato" xfId="1081" builtinId="9" hidden="1"/>
    <cellStyle name="Collegamento ipertestuale visitato" xfId="1082" builtinId="9" hidden="1"/>
    <cellStyle name="Collegamento ipertestuale visitato" xfId="1083" builtinId="9" hidden="1"/>
    <cellStyle name="Collegamento ipertestuale visitato" xfId="1084" builtinId="9" hidden="1"/>
    <cellStyle name="Collegamento ipertestuale visitato" xfId="1085" builtinId="9" hidden="1"/>
    <cellStyle name="Collegamento ipertestuale visitato" xfId="1086" builtinId="9" hidden="1"/>
    <cellStyle name="Collegamento ipertestuale visitato" xfId="1087" builtinId="9" hidden="1"/>
    <cellStyle name="Collegamento ipertestuale visitato" xfId="1088" builtinId="9" hidden="1"/>
    <cellStyle name="Collegamento ipertestuale visitato" xfId="1089" builtinId="9" hidden="1"/>
    <cellStyle name="Collegamento ipertestuale visitato" xfId="1090" builtinId="9" hidden="1"/>
    <cellStyle name="Collegamento ipertestuale visitato" xfId="1091" builtinId="9" hidden="1"/>
    <cellStyle name="Collegamento ipertestuale visitato" xfId="1092" builtinId="9" hidden="1"/>
    <cellStyle name="Collegamento ipertestuale visitato" xfId="1093" builtinId="9" hidden="1"/>
    <cellStyle name="Collegamento ipertestuale visitato" xfId="1094" builtinId="9" hidden="1"/>
    <cellStyle name="Collegamento ipertestuale visitato" xfId="1095" builtinId="9" hidden="1"/>
    <cellStyle name="Collegamento ipertestuale visitato" xfId="1096" builtinId="9" hidden="1"/>
    <cellStyle name="Collegamento ipertestuale visitato" xfId="1097" builtinId="9" hidden="1"/>
    <cellStyle name="Collegamento ipertestuale visitato" xfId="1098" builtinId="9" hidden="1"/>
    <cellStyle name="Collegamento ipertestuale visitato" xfId="1099" builtinId="9" hidden="1"/>
    <cellStyle name="Collegamento ipertestuale visitato" xfId="1100" builtinId="9" hidden="1"/>
    <cellStyle name="Collegamento ipertestuale visitato" xfId="1101" builtinId="9" hidden="1"/>
    <cellStyle name="Collegamento ipertestuale visitato" xfId="1102" builtinId="9" hidden="1"/>
    <cellStyle name="Collegamento ipertestuale visitato" xfId="1103" builtinId="9" hidden="1"/>
    <cellStyle name="Collegamento ipertestuale visitato" xfId="1104" builtinId="9" hidden="1"/>
    <cellStyle name="Collegamento ipertestuale visitato" xfId="1105" builtinId="9" hidden="1"/>
    <cellStyle name="Collegamento ipertestuale visitato" xfId="1106" builtinId="9" hidden="1"/>
    <cellStyle name="Collegamento ipertestuale visitato" xfId="1107" builtinId="9" hidden="1"/>
    <cellStyle name="Collegamento ipertestuale visitato" xfId="1108" builtinId="9" hidden="1"/>
    <cellStyle name="Collegamento ipertestuale visitato" xfId="1109" builtinId="9" hidden="1"/>
    <cellStyle name="Collegamento ipertestuale visitato" xfId="1110" builtinId="9" hidden="1"/>
    <cellStyle name="Collegamento ipertestuale visitato" xfId="1111" builtinId="9" hidden="1"/>
    <cellStyle name="Collegamento ipertestuale visitato" xfId="1112" builtinId="9" hidden="1"/>
    <cellStyle name="Collegamento ipertestuale visitato" xfId="1113" builtinId="9" hidden="1"/>
    <cellStyle name="Collegamento ipertestuale visitato" xfId="1114" builtinId="9" hidden="1"/>
    <cellStyle name="Collegamento ipertestuale visitato" xfId="1115" builtinId="9" hidden="1"/>
    <cellStyle name="Collegamento ipertestuale visitato" xfId="1116" builtinId="9" hidden="1"/>
    <cellStyle name="Collegamento ipertestuale visitato" xfId="1117" builtinId="9" hidden="1"/>
    <cellStyle name="Collegamento ipertestuale visitato" xfId="1118" builtinId="9" hidden="1"/>
    <cellStyle name="Collegamento ipertestuale visitato" xfId="1119" builtinId="9" hidden="1"/>
    <cellStyle name="Collegamento ipertestuale visitato" xfId="1120" builtinId="9" hidden="1"/>
    <cellStyle name="Collegamento ipertestuale visitato" xfId="1121" builtinId="9" hidden="1"/>
    <cellStyle name="Collegamento ipertestuale visitato" xfId="1122" builtinId="9" hidden="1"/>
    <cellStyle name="Collegamento ipertestuale visitato" xfId="1123" builtinId="9" hidden="1"/>
    <cellStyle name="Collegamento ipertestuale visitato" xfId="1124" builtinId="9" hidden="1"/>
    <cellStyle name="Collegamento ipertestuale visitato" xfId="1125" builtinId="9" hidden="1"/>
    <cellStyle name="Collegamento ipertestuale visitato" xfId="1126" builtinId="9" hidden="1"/>
    <cellStyle name="Collegamento ipertestuale visitato" xfId="1127" builtinId="9" hidden="1"/>
    <cellStyle name="Collegamento ipertestuale visitato" xfId="1128" builtinId="9" hidden="1"/>
    <cellStyle name="Collegamento ipertestuale visitato" xfId="1129" builtinId="9" hidden="1"/>
    <cellStyle name="Collegamento ipertestuale visitato" xfId="1130" builtinId="9" hidden="1"/>
    <cellStyle name="Collegamento ipertestuale visitato" xfId="1131" builtinId="9" hidden="1"/>
    <cellStyle name="Collegamento ipertestuale visitato" xfId="1132" builtinId="9" hidden="1"/>
    <cellStyle name="Collegamento ipertestuale visitato" xfId="1133" builtinId="9" hidden="1"/>
    <cellStyle name="Collegamento ipertestuale visitato" xfId="1134" builtinId="9" hidden="1"/>
    <cellStyle name="Collegamento ipertestuale visitato" xfId="1135" builtinId="9" hidden="1"/>
    <cellStyle name="Collegamento ipertestuale visitato" xfId="1136" builtinId="9" hidden="1"/>
    <cellStyle name="Collegamento ipertestuale visitato" xfId="1137" builtinId="9" hidden="1"/>
    <cellStyle name="Collegamento ipertestuale visitato" xfId="1138" builtinId="9" hidden="1"/>
    <cellStyle name="Collegamento ipertestuale visitato" xfId="1139" builtinId="9" hidden="1"/>
    <cellStyle name="Collegamento ipertestuale visitato" xfId="1140" builtinId="9" hidden="1"/>
    <cellStyle name="Collegamento ipertestuale visitato" xfId="1141" builtinId="9" hidden="1"/>
    <cellStyle name="Collegamento ipertestuale visitato" xfId="1142" builtinId="9" hidden="1"/>
    <cellStyle name="Euro" xfId="59" xr:uid="{00000000-0005-0000-0000-000076040000}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8013387227842102E-2"/>
          <c:y val="4.1800176763618802E-2"/>
          <c:w val="0.94918422674923597"/>
          <c:h val="0.93779165997107505"/>
        </c:manualLayout>
      </c:layout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'Riassunto_Sud America'!$C$1:$K$1</c:f>
              <c:strCache>
                <c:ptCount val="9"/>
                <c:pt idx="0">
                  <c:v>Visti, Tasse, Multe</c:v>
                </c:pt>
                <c:pt idx="1">
                  <c:v>Alloggi</c:v>
                </c:pt>
                <c:pt idx="2">
                  <c:v>Cibi &amp; Bevande</c:v>
                </c:pt>
                <c:pt idx="3">
                  <c:v>Trasporti</c:v>
                </c:pt>
                <c:pt idx="4">
                  <c:v>Tempo Libero</c:v>
                </c:pt>
                <c:pt idx="5">
                  <c:v>Salute &amp; Bellezza</c:v>
                </c:pt>
                <c:pt idx="6">
                  <c:v>Lavanderia</c:v>
                </c:pt>
                <c:pt idx="7">
                  <c:v>Altro</c:v>
                </c:pt>
                <c:pt idx="8">
                  <c:v>Aerei</c:v>
                </c:pt>
              </c:strCache>
            </c:strRef>
          </c:cat>
          <c:val>
            <c:numRef>
              <c:f>'Riassunto_Sud America'!$C$15:$K$15</c:f>
              <c:numCache>
                <c:formatCode>#,##0.00\ "€"</c:formatCode>
                <c:ptCount val="9"/>
                <c:pt idx="0">
                  <c:v>172.46612984231285</c:v>
                </c:pt>
                <c:pt idx="1">
                  <c:v>3276.0143287844703</c:v>
                </c:pt>
                <c:pt idx="2">
                  <c:v>3714.4774499677583</c:v>
                </c:pt>
                <c:pt idx="3">
                  <c:v>4072.1032024958818</c:v>
                </c:pt>
                <c:pt idx="4">
                  <c:v>2040.2185268817825</c:v>
                </c:pt>
                <c:pt idx="5">
                  <c:v>174.0847679784583</c:v>
                </c:pt>
                <c:pt idx="6">
                  <c:v>71.785748232859433</c:v>
                </c:pt>
                <c:pt idx="7">
                  <c:v>348.12526468713878</c:v>
                </c:pt>
                <c:pt idx="8">
                  <c:v>6306.4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AF-1D43-AC63-EE8CA6376A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4731889258116394E-2"/>
          <c:y val="0.173892285899617"/>
          <c:w val="0.84099829610286703"/>
          <c:h val="0.80917739093894503"/>
        </c:manualLayout>
      </c:layout>
      <c:pie3DChart>
        <c:varyColors val="1"/>
        <c:ser>
          <c:idx val="0"/>
          <c:order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E7-CE41-A5D7-D2B05B249B2D}"/>
                </c:ext>
              </c:extLst>
            </c:dLbl>
            <c:dLbl>
              <c:idx val="6"/>
              <c:layout>
                <c:manualLayout>
                  <c:x val="-9.1524823691903401E-2"/>
                  <c:y val="-2.946076768234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E7-CE41-A5D7-D2B05B249B2D}"/>
                </c:ext>
              </c:extLst>
            </c:dLbl>
            <c:dLbl>
              <c:idx val="8"/>
              <c:layout>
                <c:manualLayout>
                  <c:x val="0.11496779977319101"/>
                  <c:y val="-3.19924122426343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E7-CE41-A5D7-D2B05B249B2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'9.Ecuador'!$E$4:$M$4</c:f>
              <c:strCache>
                <c:ptCount val="9"/>
                <c:pt idx="0">
                  <c:v>Visti,Tasse, Multe</c:v>
                </c:pt>
                <c:pt idx="1">
                  <c:v>Alloggio</c:v>
                </c:pt>
                <c:pt idx="2">
                  <c:v>Cibi &amp; Bevande</c:v>
                </c:pt>
                <c:pt idx="3">
                  <c:v>Trasporti </c:v>
                </c:pt>
                <c:pt idx="4">
                  <c:v>Attrazioni</c:v>
                </c:pt>
                <c:pt idx="5">
                  <c:v>Escursioni</c:v>
                </c:pt>
                <c:pt idx="6">
                  <c:v>Salute &amp; Bellezza</c:v>
                </c:pt>
                <c:pt idx="7">
                  <c:v>Lavanderia</c:v>
                </c:pt>
                <c:pt idx="8">
                  <c:v>Altro</c:v>
                </c:pt>
              </c:strCache>
            </c:strRef>
          </c:cat>
          <c:val>
            <c:numRef>
              <c:f>'9.Ecuador'!$E$29:$M$29</c:f>
              <c:numCache>
                <c:formatCode>#,##0.00\ "€"</c:formatCode>
                <c:ptCount val="9"/>
                <c:pt idx="0">
                  <c:v>0</c:v>
                </c:pt>
                <c:pt idx="1">
                  <c:v>199.07407407407405</c:v>
                </c:pt>
                <c:pt idx="2">
                  <c:v>324.41666666666663</c:v>
                </c:pt>
                <c:pt idx="3">
                  <c:v>151.89814814814812</c:v>
                </c:pt>
                <c:pt idx="4">
                  <c:v>25.925925925925924</c:v>
                </c:pt>
                <c:pt idx="5">
                  <c:v>159.25925925925924</c:v>
                </c:pt>
                <c:pt idx="6">
                  <c:v>10.87962962962963</c:v>
                </c:pt>
                <c:pt idx="7">
                  <c:v>5.5555555555555554</c:v>
                </c:pt>
                <c:pt idx="8">
                  <c:v>8.3240740740740744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E7-CE41-A5D7-D2B05B249B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21334993884755E-2"/>
          <c:y val="0.168471266336263"/>
          <c:w val="0.84096860277769303"/>
          <c:h val="0.80939891135952102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3.4030843258560102E-2"/>
                  <c:y val="-4.72426975301553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3FA-1147-9C59-FDF9D2107003}"/>
                </c:ext>
              </c:extLst>
            </c:dLbl>
            <c:dLbl>
              <c:idx val="6"/>
              <c:layout>
                <c:manualLayout>
                  <c:x val="-0.107608411220636"/>
                  <c:y val="-5.2945960948330695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FA-1147-9C59-FDF9D2107003}"/>
                </c:ext>
              </c:extLst>
            </c:dLbl>
            <c:dLbl>
              <c:idx val="7"/>
              <c:layout>
                <c:manualLayout>
                  <c:x val="-1.4465925870271901E-2"/>
                  <c:y val="-6.67653534346531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3FA-1147-9C59-FDF9D210700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'10.Perù'!$E$4:$M$4</c:f>
              <c:strCache>
                <c:ptCount val="9"/>
                <c:pt idx="0">
                  <c:v>Visti,Tasse, Multe</c:v>
                </c:pt>
                <c:pt idx="1">
                  <c:v>Alloggio</c:v>
                </c:pt>
                <c:pt idx="2">
                  <c:v>Cibi &amp; Bevande</c:v>
                </c:pt>
                <c:pt idx="3">
                  <c:v>Trasporti </c:v>
                </c:pt>
                <c:pt idx="4">
                  <c:v>Attrazioni</c:v>
                </c:pt>
                <c:pt idx="5">
                  <c:v>Escursioni</c:v>
                </c:pt>
                <c:pt idx="6">
                  <c:v>Salute &amp; Bellezza</c:v>
                </c:pt>
                <c:pt idx="7">
                  <c:v>Lavanderia</c:v>
                </c:pt>
                <c:pt idx="8">
                  <c:v>Altro</c:v>
                </c:pt>
              </c:strCache>
            </c:strRef>
          </c:cat>
          <c:val>
            <c:numRef>
              <c:f>'10.Perù'!$E$43:$M$43</c:f>
              <c:numCache>
                <c:formatCode>#,##0.00\ "€"</c:formatCode>
                <c:ptCount val="9"/>
                <c:pt idx="0">
                  <c:v>2.1052631578947367</c:v>
                </c:pt>
                <c:pt idx="1">
                  <c:v>213.29639889196676</c:v>
                </c:pt>
                <c:pt idx="2">
                  <c:v>411.87257617728528</c:v>
                </c:pt>
                <c:pt idx="3">
                  <c:v>322.99168975069256</c:v>
                </c:pt>
                <c:pt idx="4">
                  <c:v>325.76177285318562</c:v>
                </c:pt>
                <c:pt idx="5">
                  <c:v>161.38504155124656</c:v>
                </c:pt>
                <c:pt idx="6">
                  <c:v>20.645429362880886</c:v>
                </c:pt>
                <c:pt idx="7">
                  <c:v>7.75623268698061</c:v>
                </c:pt>
                <c:pt idx="8">
                  <c:v>55.152354570637122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FA-1147-9C59-FDF9D21070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5850785340314101E-2"/>
          <c:y val="5.4936959881214803E-2"/>
          <c:w val="0.91393979057591601"/>
          <c:h val="0.922899200323959"/>
        </c:manualLayout>
      </c:layout>
      <c:pie3DChart>
        <c:varyColors val="1"/>
        <c:ser>
          <c:idx val="0"/>
          <c:order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612-F045-ACDA-046FB4BB1EC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'11.Bolivia'!$E$4:$M$4</c:f>
              <c:strCache>
                <c:ptCount val="9"/>
                <c:pt idx="0">
                  <c:v>Visti,Tasse, Multe</c:v>
                </c:pt>
                <c:pt idx="1">
                  <c:v>Alloggio</c:v>
                </c:pt>
                <c:pt idx="2">
                  <c:v>Cibi &amp; Bevande</c:v>
                </c:pt>
                <c:pt idx="3">
                  <c:v>Trasporti </c:v>
                </c:pt>
                <c:pt idx="4">
                  <c:v>Attrazioni</c:v>
                </c:pt>
                <c:pt idx="5">
                  <c:v>Escursioni</c:v>
                </c:pt>
                <c:pt idx="6">
                  <c:v>Salute &amp; Bellezza</c:v>
                </c:pt>
                <c:pt idx="7">
                  <c:v>Lavanderia</c:v>
                </c:pt>
                <c:pt idx="8">
                  <c:v>Altro</c:v>
                </c:pt>
              </c:strCache>
            </c:strRef>
          </c:cat>
          <c:val>
            <c:numRef>
              <c:f>'11.Bolivia'!$E$29:$M$29</c:f>
              <c:numCache>
                <c:formatCode>#,##0.00\ "€"</c:formatCode>
                <c:ptCount val="9"/>
                <c:pt idx="0">
                  <c:v>0</c:v>
                </c:pt>
                <c:pt idx="1">
                  <c:v>233.59580052493439</c:v>
                </c:pt>
                <c:pt idx="2">
                  <c:v>230.36745406824144</c:v>
                </c:pt>
                <c:pt idx="3">
                  <c:v>152.49343832020998</c:v>
                </c:pt>
                <c:pt idx="4">
                  <c:v>74.278215223097106</c:v>
                </c:pt>
                <c:pt idx="5">
                  <c:v>471.12860892388449</c:v>
                </c:pt>
                <c:pt idx="6">
                  <c:v>20.196850393700785</c:v>
                </c:pt>
                <c:pt idx="7">
                  <c:v>13.254593175853017</c:v>
                </c:pt>
                <c:pt idx="8">
                  <c:v>45.301837270341203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12-F045-ACDA-046FB4BB1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4989001820857797E-2"/>
          <c:y val="5.2373367885976303E-2"/>
          <c:w val="0.93526217175149395"/>
          <c:h val="0.90031655536728805"/>
        </c:manualLayout>
      </c:layout>
      <c:pie3DChart>
        <c:varyColors val="1"/>
        <c:ser>
          <c:idx val="0"/>
          <c:order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7C-E546-ACD6-2C111A1EA746}"/>
                </c:ext>
              </c:extLst>
            </c:dLbl>
            <c:dLbl>
              <c:idx val="7"/>
              <c:layout>
                <c:manualLayout>
                  <c:x val="2.6349314217833701E-2"/>
                  <c:y val="-2.05057310874115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7C-E546-ACD6-2C111A1EA74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'12.Cile'!$E$4:$M$4</c:f>
              <c:strCache>
                <c:ptCount val="9"/>
                <c:pt idx="0">
                  <c:v>Visti,Tasse, Multe</c:v>
                </c:pt>
                <c:pt idx="1">
                  <c:v>Alloggio</c:v>
                </c:pt>
                <c:pt idx="2">
                  <c:v>Cibi &amp; Bevande</c:v>
                </c:pt>
                <c:pt idx="3">
                  <c:v>Trasporti </c:v>
                </c:pt>
                <c:pt idx="4">
                  <c:v>Attrazioni</c:v>
                </c:pt>
                <c:pt idx="5">
                  <c:v>Escursioni</c:v>
                </c:pt>
                <c:pt idx="6">
                  <c:v>Salute &amp; Bellezza</c:v>
                </c:pt>
                <c:pt idx="7">
                  <c:v>Lavanderia</c:v>
                </c:pt>
                <c:pt idx="8">
                  <c:v>Altro</c:v>
                </c:pt>
              </c:strCache>
            </c:strRef>
          </c:cat>
          <c:val>
            <c:numRef>
              <c:f>'12.Cile'!$E$28:$M$28</c:f>
              <c:numCache>
                <c:formatCode>#,##0.00\ "€"</c:formatCode>
                <c:ptCount val="9"/>
                <c:pt idx="0">
                  <c:v>0</c:v>
                </c:pt>
                <c:pt idx="1">
                  <c:v>136.24518842841837</c:v>
                </c:pt>
                <c:pt idx="2">
                  <c:v>456.08539795499939</c:v>
                </c:pt>
                <c:pt idx="3">
                  <c:v>175.31977936216089</c:v>
                </c:pt>
                <c:pt idx="4">
                  <c:v>134.92241960872499</c:v>
                </c:pt>
                <c:pt idx="5">
                  <c:v>47.619677508961757</c:v>
                </c:pt>
                <c:pt idx="6">
                  <c:v>13.889072606780513</c:v>
                </c:pt>
                <c:pt idx="7">
                  <c:v>3.478881995793595</c:v>
                </c:pt>
                <c:pt idx="8">
                  <c:v>64.418841519067712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7C-E546-ACD6-2C111A1EA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7842977961088"/>
          <c:y val="0.127819523647796"/>
          <c:w val="0.78075407240761596"/>
          <c:h val="0.86998759300069195"/>
        </c:manualLayout>
      </c:layout>
      <c:pie3DChart>
        <c:varyColors val="1"/>
        <c:ser>
          <c:idx val="0"/>
          <c:order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A0-CE41-8997-3AA8784A6121}"/>
                </c:ext>
              </c:extLst>
            </c:dLbl>
            <c:dLbl>
              <c:idx val="4"/>
              <c:layout>
                <c:manualLayout>
                  <c:x val="-0.15267914427363199"/>
                  <c:y val="4.71120582495559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A0-CE41-8997-3AA8784A6121}"/>
                </c:ext>
              </c:extLst>
            </c:dLbl>
            <c:dLbl>
              <c:idx val="5"/>
              <c:layout>
                <c:manualLayout>
                  <c:x val="-8.3415458484356095E-2"/>
                  <c:y val="-5.275047487817280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A0-CE41-8997-3AA8784A6121}"/>
                </c:ext>
              </c:extLst>
            </c:dLbl>
            <c:dLbl>
              <c:idx val="6"/>
              <c:layout>
                <c:manualLayout>
                  <c:x val="-5.8764008665583498E-2"/>
                  <c:y val="-2.10479899125964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A0-CE41-8997-3AA8784A612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9A0-CE41-8997-3AA8784A6121}"/>
                </c:ext>
              </c:extLst>
            </c:dLbl>
            <c:dLbl>
              <c:idx val="8"/>
              <c:layout>
                <c:manualLayout>
                  <c:x val="0.157123380410782"/>
                  <c:y val="-1.06768869660593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9A0-CE41-8997-3AA8784A612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'1.Argentina'!$D$4:$L$4</c:f>
              <c:strCache>
                <c:ptCount val="9"/>
                <c:pt idx="0">
                  <c:v>Visti,Tasse, Multe</c:v>
                </c:pt>
                <c:pt idx="1">
                  <c:v>Alloggio</c:v>
                </c:pt>
                <c:pt idx="2">
                  <c:v>Cibi &amp; Bevande</c:v>
                </c:pt>
                <c:pt idx="3">
                  <c:v>Trasporti </c:v>
                </c:pt>
                <c:pt idx="4">
                  <c:v>Attrazioni</c:v>
                </c:pt>
                <c:pt idx="5">
                  <c:v>Escursioni</c:v>
                </c:pt>
                <c:pt idx="6">
                  <c:v>Salute &amp; Bellezza</c:v>
                </c:pt>
                <c:pt idx="7">
                  <c:v>Lavanderia</c:v>
                </c:pt>
                <c:pt idx="8">
                  <c:v>Altro</c:v>
                </c:pt>
              </c:strCache>
            </c:strRef>
          </c:cat>
          <c:val>
            <c:numRef>
              <c:f>'1.Argentina'!$D$33:$L$33</c:f>
              <c:numCache>
                <c:formatCode>#,##0.00\ "€"</c:formatCode>
                <c:ptCount val="9"/>
                <c:pt idx="0">
                  <c:v>0</c:v>
                </c:pt>
                <c:pt idx="1">
                  <c:v>522.14272727272726</c:v>
                </c:pt>
                <c:pt idx="2">
                  <c:v>374.35454545454542</c:v>
                </c:pt>
                <c:pt idx="3">
                  <c:v>867.5472727272728</c:v>
                </c:pt>
                <c:pt idx="4">
                  <c:v>82.727272727272734</c:v>
                </c:pt>
                <c:pt idx="5">
                  <c:v>71.818181818181813</c:v>
                </c:pt>
                <c:pt idx="6">
                  <c:v>7.2727272727272725</c:v>
                </c:pt>
                <c:pt idx="7">
                  <c:v>0</c:v>
                </c:pt>
                <c:pt idx="8">
                  <c:v>0.45454545454545453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9A0-CE41-8997-3AA8784A6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1730769230769204E-2"/>
          <c:y val="0.155855655573443"/>
          <c:w val="0.83928571428571397"/>
          <c:h val="0.80939887349250506"/>
        </c:manualLayout>
      </c:layout>
      <c:pie3DChart>
        <c:varyColors val="1"/>
        <c:ser>
          <c:idx val="0"/>
          <c:order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53E-DF4F-84FE-21D8D7306705}"/>
                </c:ext>
              </c:extLst>
            </c:dLbl>
            <c:dLbl>
              <c:idx val="4"/>
              <c:layout>
                <c:manualLayout>
                  <c:x val="-0.14274400796054301"/>
                  <c:y val="2.68113234049206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53E-DF4F-84FE-21D8D730670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53E-DF4F-84FE-21D8D7306705}"/>
                </c:ext>
              </c:extLst>
            </c:dLbl>
            <c:dLbl>
              <c:idx val="6"/>
              <c:layout>
                <c:manualLayout>
                  <c:x val="-0.110672536125292"/>
                  <c:y val="-5.70997965007183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53E-DF4F-84FE-21D8D7306705}"/>
                </c:ext>
              </c:extLst>
            </c:dLbl>
            <c:dLbl>
              <c:idx val="7"/>
              <c:layout>
                <c:manualLayout>
                  <c:x val="7.6671065155317101E-3"/>
                  <c:y val="-6.238147999585969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Lavanderia
1%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853E-DF4F-84FE-21D8D730670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53E-DF4F-84FE-21D8D730670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'2.Uruguay'!$D$4:$L$4</c:f>
              <c:strCache>
                <c:ptCount val="9"/>
                <c:pt idx="0">
                  <c:v>Visti,Tasse, Multe</c:v>
                </c:pt>
                <c:pt idx="1">
                  <c:v>Alloggio</c:v>
                </c:pt>
                <c:pt idx="2">
                  <c:v>Cibi &amp; Bevande</c:v>
                </c:pt>
                <c:pt idx="3">
                  <c:v>Trasporti </c:v>
                </c:pt>
                <c:pt idx="4">
                  <c:v>Attrazioni</c:v>
                </c:pt>
                <c:pt idx="5">
                  <c:v>Escursioni</c:v>
                </c:pt>
                <c:pt idx="6">
                  <c:v>Salute &amp; Bellezza</c:v>
                </c:pt>
                <c:pt idx="7">
                  <c:v>Lavanderia</c:v>
                </c:pt>
                <c:pt idx="8">
                  <c:v>Altro</c:v>
                </c:pt>
              </c:strCache>
            </c:strRef>
          </c:cat>
          <c:val>
            <c:numRef>
              <c:f>'2.Uruguay'!$D$23:$L$23</c:f>
              <c:numCache>
                <c:formatCode>#,##0.00\ "€"</c:formatCode>
                <c:ptCount val="9"/>
                <c:pt idx="0">
                  <c:v>0</c:v>
                </c:pt>
                <c:pt idx="1">
                  <c:v>389.06000000000006</c:v>
                </c:pt>
                <c:pt idx="2">
                  <c:v>235.03846153846155</c:v>
                </c:pt>
                <c:pt idx="3">
                  <c:v>181.62384615384616</c:v>
                </c:pt>
                <c:pt idx="4">
                  <c:v>15.384615384615385</c:v>
                </c:pt>
                <c:pt idx="5">
                  <c:v>0</c:v>
                </c:pt>
                <c:pt idx="6">
                  <c:v>13.461538461538462</c:v>
                </c:pt>
                <c:pt idx="7">
                  <c:v>10.76923076923077</c:v>
                </c:pt>
                <c:pt idx="8">
                  <c:v>3.8461538461538463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53E-DF4F-84FE-21D8D73067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8199890924457394E-2"/>
          <c:y val="0.17154476187661699"/>
          <c:w val="0.840983558932625"/>
          <c:h val="0.80906599276282898"/>
        </c:manualLayout>
      </c:layout>
      <c:pie3DChart>
        <c:varyColors val="1"/>
        <c:ser>
          <c:idx val="0"/>
          <c:order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5D5-6740-8904-263CDBF9FECE}"/>
                </c:ext>
              </c:extLst>
            </c:dLbl>
            <c:dLbl>
              <c:idx val="4"/>
              <c:layout>
                <c:manualLayout>
                  <c:x val="-9.8715220323736405E-2"/>
                  <c:y val="-1.637528818694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D5-6740-8904-263CDBF9FECE}"/>
                </c:ext>
              </c:extLst>
            </c:dLbl>
            <c:dLbl>
              <c:idx val="5"/>
              <c:layout>
                <c:manualLayout>
                  <c:x val="-0.15285807178588201"/>
                  <c:y val="-5.78458532829448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5D5-6740-8904-263CDBF9FECE}"/>
                </c:ext>
              </c:extLst>
            </c:dLbl>
            <c:dLbl>
              <c:idx val="6"/>
              <c:layout>
                <c:manualLayout>
                  <c:x val="-3.8216153358482101E-2"/>
                  <c:y val="-8.70373483886092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D5-6740-8904-263CDBF9FECE}"/>
                </c:ext>
              </c:extLst>
            </c:dLbl>
            <c:dLbl>
              <c:idx val="7"/>
              <c:layout>
                <c:manualLayout>
                  <c:x val="6.3850708671670406E-2"/>
                  <c:y val="-6.21187875321932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5D5-6740-8904-263CDBF9FEC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'3.Brasile'!$E$4:$M$4</c:f>
              <c:strCache>
                <c:ptCount val="9"/>
                <c:pt idx="0">
                  <c:v>Visti,Tasse, Multe</c:v>
                </c:pt>
                <c:pt idx="1">
                  <c:v>Alloggio</c:v>
                </c:pt>
                <c:pt idx="2">
                  <c:v>Cibi &amp; Bevande</c:v>
                </c:pt>
                <c:pt idx="3">
                  <c:v>Trasporti </c:v>
                </c:pt>
                <c:pt idx="4">
                  <c:v>Attrazioni</c:v>
                </c:pt>
                <c:pt idx="5">
                  <c:v>Escursioni</c:v>
                </c:pt>
                <c:pt idx="6">
                  <c:v>Salute &amp; Bellezza</c:v>
                </c:pt>
                <c:pt idx="7">
                  <c:v>Lavanderia</c:v>
                </c:pt>
                <c:pt idx="8">
                  <c:v>Altro</c:v>
                </c:pt>
              </c:strCache>
            </c:strRef>
          </c:cat>
          <c:val>
            <c:numRef>
              <c:f>'3.Brasile'!$E$49:$M$49</c:f>
              <c:numCache>
                <c:formatCode>#,##0.00\ "€"</c:formatCode>
                <c:ptCount val="9"/>
                <c:pt idx="0">
                  <c:v>0</c:v>
                </c:pt>
                <c:pt idx="1">
                  <c:v>386.47416413373861</c:v>
                </c:pt>
                <c:pt idx="2">
                  <c:v>583.81458966565344</c:v>
                </c:pt>
                <c:pt idx="3">
                  <c:v>1218.449848024316</c:v>
                </c:pt>
                <c:pt idx="4">
                  <c:v>100.30395136778115</c:v>
                </c:pt>
                <c:pt idx="5">
                  <c:v>102.84802431610942</c:v>
                </c:pt>
                <c:pt idx="6">
                  <c:v>24.437689969604865</c:v>
                </c:pt>
                <c:pt idx="7">
                  <c:v>6.3829787234042552</c:v>
                </c:pt>
                <c:pt idx="8">
                  <c:v>66.702127659574472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5D5-6740-8904-263CDBF9FE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4760975513186607E-2"/>
          <c:y val="0.188975394628633"/>
          <c:w val="0.84095382338442404"/>
          <c:h val="0.80923303429997195"/>
        </c:manualLayout>
      </c:layout>
      <c:pie3DChart>
        <c:varyColors val="1"/>
        <c:ser>
          <c:idx val="0"/>
          <c:order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54-E345-9D13-1C8FA0994406}"/>
                </c:ext>
              </c:extLst>
            </c:dLbl>
            <c:dLbl>
              <c:idx val="4"/>
              <c:layout>
                <c:manualLayout>
                  <c:x val="-8.1910038874815197E-2"/>
                  <c:y val="4.296782959778980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54-E345-9D13-1C8FA099440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54-E345-9D13-1C8FA0994406}"/>
                </c:ext>
              </c:extLst>
            </c:dLbl>
            <c:dLbl>
              <c:idx val="6"/>
              <c:layout>
                <c:manualLayout>
                  <c:x val="-1.02100650539404E-2"/>
                  <c:y val="-6.99628918725612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54-E345-9D13-1C8FA0994406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54-E345-9D13-1C8FA0994406}"/>
                </c:ext>
              </c:extLst>
            </c:dLbl>
            <c:dLbl>
              <c:idx val="8"/>
              <c:layout>
                <c:manualLayout>
                  <c:x val="0.13771230327119499"/>
                  <c:y val="-1.43138462053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54-E345-9D13-1C8FA099440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'4.French Guiana'!$E$4:$M$4</c:f>
              <c:strCache>
                <c:ptCount val="9"/>
                <c:pt idx="0">
                  <c:v>Visti,Tasse, Multe</c:v>
                </c:pt>
                <c:pt idx="1">
                  <c:v>Alloggio</c:v>
                </c:pt>
                <c:pt idx="2">
                  <c:v>Cibi &amp; Bevande</c:v>
                </c:pt>
                <c:pt idx="3">
                  <c:v>Trasporti </c:v>
                </c:pt>
                <c:pt idx="4">
                  <c:v>Attrazioni</c:v>
                </c:pt>
                <c:pt idx="5">
                  <c:v>Escursioni</c:v>
                </c:pt>
                <c:pt idx="6">
                  <c:v>Salute &amp; Bellezza</c:v>
                </c:pt>
                <c:pt idx="7">
                  <c:v>Lavanderia</c:v>
                </c:pt>
                <c:pt idx="8">
                  <c:v>Altro</c:v>
                </c:pt>
              </c:strCache>
            </c:strRef>
          </c:cat>
          <c:val>
            <c:numRef>
              <c:f>'4.French Guiana'!$E$18:$M$18</c:f>
              <c:numCache>
                <c:formatCode>#,##0.00\ "€"</c:formatCode>
                <c:ptCount val="9"/>
                <c:pt idx="0">
                  <c:v>0</c:v>
                </c:pt>
                <c:pt idx="1">
                  <c:v>336</c:v>
                </c:pt>
                <c:pt idx="2">
                  <c:v>201.98000000000002</c:v>
                </c:pt>
                <c:pt idx="3">
                  <c:v>65</c:v>
                </c:pt>
                <c:pt idx="4">
                  <c:v>12</c:v>
                </c:pt>
                <c:pt idx="5">
                  <c:v>0</c:v>
                </c:pt>
                <c:pt idx="6">
                  <c:v>17.95</c:v>
                </c:pt>
                <c:pt idx="7">
                  <c:v>0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254-E345-9D13-1C8FA0994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8220432677479398E-2"/>
          <c:y val="0.176423965628632"/>
          <c:w val="0.84093904748897597"/>
          <c:h val="0.80917735289995896"/>
        </c:manualLayout>
      </c:layout>
      <c:pie3DChart>
        <c:varyColors val="1"/>
        <c:ser>
          <c:idx val="0"/>
          <c:order val="0"/>
          <c:dLbls>
            <c:dLbl>
              <c:idx val="4"/>
              <c:layout>
                <c:manualLayout>
                  <c:x val="-0.140369725243632"/>
                  <c:y val="1.25948345270936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921-F645-B779-6430A3F7338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21-F645-B779-6430A3F7338B}"/>
                </c:ext>
              </c:extLst>
            </c:dLbl>
            <c:dLbl>
              <c:idx val="6"/>
              <c:layout>
                <c:manualLayout>
                  <c:x val="3.77627797845633E-3"/>
                  <c:y val="-8.19449652257619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921-F645-B779-6430A3F7338B}"/>
                </c:ext>
              </c:extLst>
            </c:dLbl>
            <c:dLbl>
              <c:idx val="7"/>
              <c:layout>
                <c:manualLayout>
                  <c:x val="6.0923112407721899E-2"/>
                  <c:y val="-5.70646751590401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921-F645-B779-6430A3F7338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'5.Suriname'!$E$4:$M$4</c:f>
              <c:strCache>
                <c:ptCount val="9"/>
                <c:pt idx="0">
                  <c:v>Visti,Tasse, Multe</c:v>
                </c:pt>
                <c:pt idx="1">
                  <c:v>Alloggio</c:v>
                </c:pt>
                <c:pt idx="2">
                  <c:v>Cibi &amp; Bevande</c:v>
                </c:pt>
                <c:pt idx="3">
                  <c:v>Trasporti </c:v>
                </c:pt>
                <c:pt idx="4">
                  <c:v>Attrazioni</c:v>
                </c:pt>
                <c:pt idx="5">
                  <c:v>Escursioni</c:v>
                </c:pt>
                <c:pt idx="6">
                  <c:v>Salute &amp; Bellezza</c:v>
                </c:pt>
                <c:pt idx="7">
                  <c:v>Lavanderia</c:v>
                </c:pt>
                <c:pt idx="8">
                  <c:v>Altro</c:v>
                </c:pt>
              </c:strCache>
            </c:strRef>
          </c:cat>
          <c:val>
            <c:numRef>
              <c:f>'5.Suriname'!$E$13:$M$13</c:f>
              <c:numCache>
                <c:formatCode>#,##0.00\ "€"</c:formatCode>
                <c:ptCount val="9"/>
                <c:pt idx="0">
                  <c:v>44</c:v>
                </c:pt>
                <c:pt idx="1">
                  <c:v>160</c:v>
                </c:pt>
                <c:pt idx="2">
                  <c:v>110.67894736842105</c:v>
                </c:pt>
                <c:pt idx="3">
                  <c:v>62.894736842105267</c:v>
                </c:pt>
                <c:pt idx="4">
                  <c:v>7.8947368421052637</c:v>
                </c:pt>
                <c:pt idx="5">
                  <c:v>0</c:v>
                </c:pt>
                <c:pt idx="6">
                  <c:v>5.5263157894736841</c:v>
                </c:pt>
                <c:pt idx="7">
                  <c:v>1.0526315789473684</c:v>
                </c:pt>
                <c:pt idx="8">
                  <c:v>11.25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21-F645-B779-6430A3F733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DF7-F448-BFE3-1076A9F3AFF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DF7-F448-BFE3-1076A9F3AFF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DF7-F448-BFE3-1076A9F3AFF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DF7-F448-BFE3-1076A9F3AFF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DF7-F448-BFE3-1076A9F3AFF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DF7-F448-BFE3-1076A9F3AFF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'6.Curacao'!$E$4:$M$4</c:f>
              <c:strCache>
                <c:ptCount val="9"/>
                <c:pt idx="0">
                  <c:v>Visti,Tasse, Multe</c:v>
                </c:pt>
                <c:pt idx="1">
                  <c:v>Alloggio</c:v>
                </c:pt>
                <c:pt idx="2">
                  <c:v>Cibi &amp; Bevande</c:v>
                </c:pt>
                <c:pt idx="3">
                  <c:v>Trasporti </c:v>
                </c:pt>
                <c:pt idx="4">
                  <c:v>Attrazioni</c:v>
                </c:pt>
                <c:pt idx="5">
                  <c:v>Escursioni</c:v>
                </c:pt>
                <c:pt idx="6">
                  <c:v>Salute &amp; Bellezza</c:v>
                </c:pt>
                <c:pt idx="7">
                  <c:v>Lavanderia</c:v>
                </c:pt>
                <c:pt idx="8">
                  <c:v>Altro</c:v>
                </c:pt>
              </c:strCache>
            </c:strRef>
          </c:cat>
          <c:val>
            <c:numRef>
              <c:f>'6.Curacao'!$E$7:$M$7</c:f>
              <c:numCache>
                <c:formatCode>#,##0.00\ "€"</c:formatCode>
                <c:ptCount val="9"/>
                <c:pt idx="0">
                  <c:v>9.4011976047904184</c:v>
                </c:pt>
                <c:pt idx="1">
                  <c:v>0</c:v>
                </c:pt>
                <c:pt idx="2">
                  <c:v>11.377245508982037</c:v>
                </c:pt>
                <c:pt idx="3">
                  <c:v>6.227544910179641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DF7-F448-BFE3-1076A9F3AF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56794446595853E-2"/>
          <c:y val="6.5711874326736905E-2"/>
          <c:w val="0.96602786990423195"/>
          <c:h val="0.93428812567326303"/>
        </c:manualLayout>
      </c:layout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'7.Cuba '!$E$4:$M$4</c:f>
              <c:strCache>
                <c:ptCount val="9"/>
                <c:pt idx="0">
                  <c:v>Visti,Tasse, Multe</c:v>
                </c:pt>
                <c:pt idx="1">
                  <c:v>Alloggio</c:v>
                </c:pt>
                <c:pt idx="2">
                  <c:v>Cibi &amp; Bevande</c:v>
                </c:pt>
                <c:pt idx="3">
                  <c:v>Trasporti </c:v>
                </c:pt>
                <c:pt idx="4">
                  <c:v>Attrazioni</c:v>
                </c:pt>
                <c:pt idx="5">
                  <c:v>Escursioni</c:v>
                </c:pt>
                <c:pt idx="6">
                  <c:v>Salute &amp; Bellezza</c:v>
                </c:pt>
                <c:pt idx="7">
                  <c:v>Lavanderia</c:v>
                </c:pt>
                <c:pt idx="8">
                  <c:v>Altro</c:v>
                </c:pt>
              </c:strCache>
            </c:strRef>
          </c:cat>
          <c:val>
            <c:numRef>
              <c:f>'7.Cuba '!$E$31:$M$31</c:f>
              <c:numCache>
                <c:formatCode>#,##0.00\ "€"</c:formatCode>
                <c:ptCount val="9"/>
                <c:pt idx="0">
                  <c:v>116.9596690796277</c:v>
                </c:pt>
                <c:pt idx="1">
                  <c:v>376.04587759706681</c:v>
                </c:pt>
                <c:pt idx="2">
                  <c:v>262.38601109335332</c:v>
                </c:pt>
                <c:pt idx="3">
                  <c:v>412.00526464228631</c:v>
                </c:pt>
                <c:pt idx="4">
                  <c:v>30.083670207765344</c:v>
                </c:pt>
                <c:pt idx="5">
                  <c:v>87.430666541318033</c:v>
                </c:pt>
                <c:pt idx="6">
                  <c:v>6.1107455109523361</c:v>
                </c:pt>
                <c:pt idx="7">
                  <c:v>11.281376327912005</c:v>
                </c:pt>
                <c:pt idx="8">
                  <c:v>32.527968412146279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AA-6546-8259-57C9F75B3D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2150571885657303E-2"/>
          <c:y val="0.173331085503481"/>
          <c:w val="0.84093903108135404"/>
          <c:h val="0.80950911362779898"/>
        </c:manualLayout>
      </c:layout>
      <c:pie3DChart>
        <c:varyColors val="1"/>
        <c:ser>
          <c:idx val="0"/>
          <c:order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6A-F04E-96ED-2FEE7B853A0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'8.Colombia'!$E$4:$M$4</c:f>
              <c:strCache>
                <c:ptCount val="9"/>
                <c:pt idx="0">
                  <c:v>Visti,Tasse, Multe</c:v>
                </c:pt>
                <c:pt idx="1">
                  <c:v>Alloggio</c:v>
                </c:pt>
                <c:pt idx="2">
                  <c:v>Cibi &amp; Bevande</c:v>
                </c:pt>
                <c:pt idx="3">
                  <c:v>Trasporti </c:v>
                </c:pt>
                <c:pt idx="4">
                  <c:v>Attrazioni</c:v>
                </c:pt>
                <c:pt idx="5">
                  <c:v>Escursioni</c:v>
                </c:pt>
                <c:pt idx="6">
                  <c:v>Salute &amp; Bellezza</c:v>
                </c:pt>
                <c:pt idx="7">
                  <c:v>Lavanderia</c:v>
                </c:pt>
                <c:pt idx="8">
                  <c:v>Altro</c:v>
                </c:pt>
              </c:strCache>
            </c:strRef>
          </c:cat>
          <c:val>
            <c:numRef>
              <c:f>'8.Colombia'!$E$45:$M$45</c:f>
              <c:numCache>
                <c:formatCode>#,##0.00\ "€"</c:formatCode>
                <c:ptCount val="9"/>
                <c:pt idx="0">
                  <c:v>0</c:v>
                </c:pt>
                <c:pt idx="1">
                  <c:v>324.08009786154406</c:v>
                </c:pt>
                <c:pt idx="2">
                  <c:v>446.94385474378225</c:v>
                </c:pt>
                <c:pt idx="3">
                  <c:v>455.65163361466375</c:v>
                </c:pt>
                <c:pt idx="4">
                  <c:v>50.397832202834017</c:v>
                </c:pt>
                <c:pt idx="5">
                  <c:v>79.048654619513627</c:v>
                </c:pt>
                <c:pt idx="6">
                  <c:v>33.714768981169854</c:v>
                </c:pt>
                <c:pt idx="7">
                  <c:v>12.254267419182245</c:v>
                </c:pt>
                <c:pt idx="8">
                  <c:v>58.147361880598567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6A-F04E-96ED-2FEE7B853A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101600</xdr:colOff>
      <xdr:row>24</xdr:row>
      <xdr:rowOff>50800</xdr:rowOff>
    </xdr:from>
    <xdr:to>
      <xdr:col>14</xdr:col>
      <xdr:colOff>20320</xdr:colOff>
      <xdr:row>65</xdr:row>
      <xdr:rowOff>20320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33865</xdr:colOff>
      <xdr:row>32</xdr:row>
      <xdr:rowOff>190498</xdr:rowOff>
    </xdr:from>
    <xdr:to>
      <xdr:col>13</xdr:col>
      <xdr:colOff>533399</xdr:colOff>
      <xdr:row>58</xdr:row>
      <xdr:rowOff>143933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237065</xdr:colOff>
      <xdr:row>47</xdr:row>
      <xdr:rowOff>38099</xdr:rowOff>
    </xdr:from>
    <xdr:to>
      <xdr:col>13</xdr:col>
      <xdr:colOff>431799</xdr:colOff>
      <xdr:row>73</xdr:row>
      <xdr:rowOff>8466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33866</xdr:colOff>
      <xdr:row>32</xdr:row>
      <xdr:rowOff>186268</xdr:rowOff>
    </xdr:from>
    <xdr:to>
      <xdr:col>13</xdr:col>
      <xdr:colOff>516467</xdr:colOff>
      <xdr:row>58</xdr:row>
      <xdr:rowOff>152401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59267</xdr:colOff>
      <xdr:row>32</xdr:row>
      <xdr:rowOff>12700</xdr:rowOff>
    </xdr:from>
    <xdr:to>
      <xdr:col>13</xdr:col>
      <xdr:colOff>541866</xdr:colOff>
      <xdr:row>57</xdr:row>
      <xdr:rowOff>160867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16934</xdr:colOff>
      <xdr:row>37</xdr:row>
      <xdr:rowOff>4231</xdr:rowOff>
    </xdr:from>
    <xdr:to>
      <xdr:col>12</xdr:col>
      <xdr:colOff>76200</xdr:colOff>
      <xdr:row>62</xdr:row>
      <xdr:rowOff>169333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296332</xdr:colOff>
      <xdr:row>27</xdr:row>
      <xdr:rowOff>21168</xdr:rowOff>
    </xdr:from>
    <xdr:to>
      <xdr:col>12</xdr:col>
      <xdr:colOff>457200</xdr:colOff>
      <xdr:row>52</xdr:row>
      <xdr:rowOff>169334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12698</xdr:colOff>
      <xdr:row>52</xdr:row>
      <xdr:rowOff>190498</xdr:rowOff>
    </xdr:from>
    <xdr:to>
      <xdr:col>13</xdr:col>
      <xdr:colOff>516466</xdr:colOff>
      <xdr:row>78</xdr:row>
      <xdr:rowOff>143933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12699</xdr:colOff>
      <xdr:row>21</xdr:row>
      <xdr:rowOff>186267</xdr:rowOff>
    </xdr:from>
    <xdr:to>
      <xdr:col>13</xdr:col>
      <xdr:colOff>499533</xdr:colOff>
      <xdr:row>47</xdr:row>
      <xdr:rowOff>143933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8466</xdr:colOff>
      <xdr:row>17</xdr:row>
      <xdr:rowOff>4231</xdr:rowOff>
    </xdr:from>
    <xdr:to>
      <xdr:col>13</xdr:col>
      <xdr:colOff>491067</xdr:colOff>
      <xdr:row>42</xdr:row>
      <xdr:rowOff>152399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8466</xdr:colOff>
      <xdr:row>11</xdr:row>
      <xdr:rowOff>12699</xdr:rowOff>
    </xdr:from>
    <xdr:to>
      <xdr:col>13</xdr:col>
      <xdr:colOff>499533</xdr:colOff>
      <xdr:row>36</xdr:row>
      <xdr:rowOff>186267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287868</xdr:colOff>
      <xdr:row>35</xdr:row>
      <xdr:rowOff>4232</xdr:rowOff>
    </xdr:from>
    <xdr:to>
      <xdr:col>13</xdr:col>
      <xdr:colOff>499533</xdr:colOff>
      <xdr:row>60</xdr:row>
      <xdr:rowOff>160866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287866</xdr:colOff>
      <xdr:row>49</xdr:row>
      <xdr:rowOff>4233</xdr:rowOff>
    </xdr:from>
    <xdr:to>
      <xdr:col>13</xdr:col>
      <xdr:colOff>304799</xdr:colOff>
      <xdr:row>74</xdr:row>
      <xdr:rowOff>177800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"/>
  <sheetViews>
    <sheetView tabSelected="1" zoomScale="125" zoomScaleNormal="125" zoomScalePageLayoutView="125" workbookViewId="0">
      <selection activeCell="A14" sqref="A14:XFD14"/>
    </sheetView>
  </sheetViews>
  <sheetFormatPr baseColWidth="10" defaultRowHeight="15" x14ac:dyDescent="0.2"/>
  <cols>
    <col min="1" max="1" width="13.1640625" style="48" bestFit="1" customWidth="1"/>
    <col min="2" max="2" width="8.1640625" style="49" bestFit="1" customWidth="1"/>
    <col min="3" max="4" width="10.83203125" style="48"/>
    <col min="5" max="5" width="10.83203125" style="48" customWidth="1"/>
    <col min="6" max="10" width="10.83203125" style="48"/>
    <col min="11" max="13" width="10.83203125" style="42"/>
    <col min="14" max="16384" width="10.83203125" style="48"/>
  </cols>
  <sheetData>
    <row r="1" spans="1:14" s="128" customFormat="1" ht="30" customHeight="1" x14ac:dyDescent="0.2">
      <c r="A1" s="127" t="s">
        <v>0</v>
      </c>
      <c r="B1" s="127" t="s">
        <v>149</v>
      </c>
      <c r="C1" s="127" t="s">
        <v>146</v>
      </c>
      <c r="D1" s="127" t="s">
        <v>147</v>
      </c>
      <c r="E1" s="127" t="s">
        <v>5</v>
      </c>
      <c r="F1" s="127" t="s">
        <v>148</v>
      </c>
      <c r="G1" s="127" t="s">
        <v>7</v>
      </c>
      <c r="H1" s="127" t="s">
        <v>129</v>
      </c>
      <c r="I1" s="127" t="s">
        <v>42</v>
      </c>
      <c r="J1" s="127" t="s">
        <v>27</v>
      </c>
      <c r="K1" s="129" t="s">
        <v>152</v>
      </c>
      <c r="L1" s="127" t="s">
        <v>150</v>
      </c>
      <c r="M1" s="127" t="s">
        <v>208</v>
      </c>
    </row>
    <row r="2" spans="1:14" x14ac:dyDescent="0.2">
      <c r="A2" s="48" t="s">
        <v>151</v>
      </c>
      <c r="B2" s="49">
        <v>0</v>
      </c>
      <c r="C2" s="42">
        <v>178.18</v>
      </c>
      <c r="D2" s="42">
        <v>0</v>
      </c>
      <c r="E2" s="42">
        <v>0</v>
      </c>
      <c r="F2" s="42">
        <v>0</v>
      </c>
      <c r="G2" s="42">
        <v>0</v>
      </c>
      <c r="H2" s="42">
        <v>971.04</v>
      </c>
      <c r="I2" s="42">
        <v>0</v>
      </c>
      <c r="J2" s="42">
        <v>0</v>
      </c>
      <c r="K2" s="42">
        <v>1381.58</v>
      </c>
      <c r="L2" s="42">
        <f t="shared" ref="L2:L11" si="0">SUM(C2:J2)</f>
        <v>1149.22</v>
      </c>
      <c r="M2" s="126">
        <f>L2/365</f>
        <v>3.1485479452054794</v>
      </c>
    </row>
    <row r="3" spans="1:14" x14ac:dyDescent="0.2">
      <c r="A3" s="48" t="s">
        <v>3</v>
      </c>
      <c r="B3" s="49">
        <v>27</v>
      </c>
      <c r="C3" s="42">
        <f>'1.Argentina'!D33</f>
        <v>0</v>
      </c>
      <c r="D3" s="42">
        <f>'1.Argentina'!E33</f>
        <v>522.14272727272726</v>
      </c>
      <c r="E3" s="42">
        <f>'1.Argentina'!F33</f>
        <v>374.35454545454542</v>
      </c>
      <c r="F3" s="42">
        <f>'1.Argentina'!G33</f>
        <v>867.5472727272728</v>
      </c>
      <c r="G3" s="42">
        <f>'1.Argentina'!H33+'1.Argentina'!I33</f>
        <v>154.54545454545456</v>
      </c>
      <c r="H3" s="42">
        <f>'1.Argentina'!J33</f>
        <v>7.2727272727272725</v>
      </c>
      <c r="I3" s="42">
        <f>'1.Argentina'!K33</f>
        <v>0</v>
      </c>
      <c r="J3" s="42">
        <f>'1.Argentina'!L33</f>
        <v>0.45454545454545453</v>
      </c>
      <c r="L3" s="42">
        <f t="shared" si="0"/>
        <v>1926.3172727272729</v>
      </c>
      <c r="M3" s="187">
        <f t="shared" ref="M3:M14" si="1">L3/B3</f>
        <v>71.345084175084182</v>
      </c>
    </row>
    <row r="4" spans="1:14" x14ac:dyDescent="0.2">
      <c r="A4" s="48" t="s">
        <v>28</v>
      </c>
      <c r="B4" s="49">
        <v>16</v>
      </c>
      <c r="C4" s="42">
        <f>'2.Uruguay'!D23</f>
        <v>0</v>
      </c>
      <c r="D4" s="42">
        <f>'2.Uruguay'!E23</f>
        <v>389.06000000000006</v>
      </c>
      <c r="E4" s="42">
        <f>'2.Uruguay'!F23</f>
        <v>235.03846153846155</v>
      </c>
      <c r="F4" s="42">
        <f>'2.Uruguay'!G23</f>
        <v>181.62384615384616</v>
      </c>
      <c r="G4" s="42">
        <f>'2.Uruguay'!H23+'2.Uruguay'!I23</f>
        <v>15.384615384615385</v>
      </c>
      <c r="H4" s="42">
        <f>'2.Uruguay'!J23</f>
        <v>13.461538461538462</v>
      </c>
      <c r="I4" s="42">
        <f>'2.Uruguay'!K23</f>
        <v>10.76923076923077</v>
      </c>
      <c r="J4" s="42">
        <f>'2.Uruguay'!L23</f>
        <v>3.8461538461538463</v>
      </c>
      <c r="L4" s="42">
        <f t="shared" si="0"/>
        <v>849.18384615384616</v>
      </c>
      <c r="M4" s="188">
        <f t="shared" si="1"/>
        <v>53.073990384615385</v>
      </c>
    </row>
    <row r="5" spans="1:14" x14ac:dyDescent="0.2">
      <c r="A5" s="48" t="s">
        <v>54</v>
      </c>
      <c r="B5" s="49">
        <v>43</v>
      </c>
      <c r="C5" s="42">
        <f>'3.Brasile'!E49</f>
        <v>0</v>
      </c>
      <c r="D5" s="42">
        <f>'3.Brasile'!F49</f>
        <v>386.47416413373861</v>
      </c>
      <c r="E5" s="42">
        <f>'3.Brasile'!G49</f>
        <v>583.81458966565344</v>
      </c>
      <c r="F5" s="42">
        <f>'3.Brasile'!H49</f>
        <v>1218.449848024316</v>
      </c>
      <c r="G5" s="42">
        <f>'3.Brasile'!I49+'3.Brasile'!J49</f>
        <v>203.15197568389056</v>
      </c>
      <c r="H5" s="42">
        <f>'3.Brasile'!K49</f>
        <v>24.437689969604865</v>
      </c>
      <c r="I5" s="42">
        <f>'3.Brasile'!L49</f>
        <v>6.3829787234042552</v>
      </c>
      <c r="J5" s="42">
        <f>'3.Brasile'!M49</f>
        <v>66.702127659574472</v>
      </c>
      <c r="L5" s="42">
        <f t="shared" si="0"/>
        <v>2489.4133738601827</v>
      </c>
      <c r="M5" s="188">
        <f t="shared" si="1"/>
        <v>57.893334275818205</v>
      </c>
    </row>
    <row r="6" spans="1:14" x14ac:dyDescent="0.2">
      <c r="A6" s="48" t="s">
        <v>214</v>
      </c>
      <c r="B6" s="49">
        <v>11</v>
      </c>
      <c r="C6" s="42">
        <f>'4.French Guiana'!E18</f>
        <v>0</v>
      </c>
      <c r="D6" s="42">
        <f>'4.French Guiana'!F18</f>
        <v>336</v>
      </c>
      <c r="E6" s="42">
        <f>'4.French Guiana'!G18</f>
        <v>201.98000000000002</v>
      </c>
      <c r="F6" s="42">
        <f>'4.French Guiana'!H18</f>
        <v>65</v>
      </c>
      <c r="G6" s="42">
        <f>'4.French Guiana'!I18+'4.French Guiana'!J18</f>
        <v>12</v>
      </c>
      <c r="H6" s="42">
        <f>'4.French Guiana'!K18</f>
        <v>17.95</v>
      </c>
      <c r="I6" s="42">
        <f>'4.French Guiana'!L18</f>
        <v>0</v>
      </c>
      <c r="J6" s="42">
        <f>'4.French Guiana'!M18</f>
        <v>2</v>
      </c>
      <c r="L6" s="42">
        <f t="shared" si="0"/>
        <v>634.93000000000006</v>
      </c>
      <c r="M6" s="188">
        <f t="shared" si="1"/>
        <v>57.720909090909096</v>
      </c>
    </row>
    <row r="7" spans="1:14" x14ac:dyDescent="0.2">
      <c r="A7" s="48" t="s">
        <v>70</v>
      </c>
      <c r="B7" s="49">
        <v>6</v>
      </c>
      <c r="C7" s="42">
        <f>'5.Suriname'!E13</f>
        <v>44</v>
      </c>
      <c r="D7" s="42">
        <f>'5.Suriname'!F13</f>
        <v>160</v>
      </c>
      <c r="E7" s="42">
        <f>'5.Suriname'!G13</f>
        <v>110.67894736842105</v>
      </c>
      <c r="F7" s="42">
        <f>'5.Suriname'!H13</f>
        <v>62.894736842105267</v>
      </c>
      <c r="G7" s="42">
        <f>'5.Suriname'!I13+'5.Suriname'!J13</f>
        <v>7.8947368421052637</v>
      </c>
      <c r="H7" s="42">
        <f>'5.Suriname'!K13</f>
        <v>5.5263157894736841</v>
      </c>
      <c r="I7" s="42">
        <f>'5.Suriname'!L13</f>
        <v>1.0526315789473684</v>
      </c>
      <c r="J7" s="42">
        <f>'5.Suriname'!M13</f>
        <v>11.25</v>
      </c>
      <c r="K7" s="42">
        <v>782.04</v>
      </c>
      <c r="L7" s="42">
        <f t="shared" si="0"/>
        <v>403.29736842105262</v>
      </c>
      <c r="M7" s="187">
        <f t="shared" si="1"/>
        <v>67.216228070175433</v>
      </c>
    </row>
    <row r="8" spans="1:14" x14ac:dyDescent="0.2">
      <c r="A8" s="48" t="s">
        <v>92</v>
      </c>
      <c r="B8" s="49">
        <v>1</v>
      </c>
      <c r="C8" s="42">
        <f>'6.Curacao'!E7</f>
        <v>9.4011976047904184</v>
      </c>
      <c r="D8" s="42">
        <f>'6.Curacao'!F7</f>
        <v>0</v>
      </c>
      <c r="E8" s="42">
        <f>'6.Curacao'!G7</f>
        <v>11.377245508982037</v>
      </c>
      <c r="F8" s="42">
        <f>'6.Curacao'!H8</f>
        <v>6.227544910179641</v>
      </c>
      <c r="G8" s="42">
        <f>'6.Curacao'!I7+'6.Curacao'!J7</f>
        <v>0</v>
      </c>
      <c r="H8" s="42">
        <f>'6.Curacao'!K7</f>
        <v>0</v>
      </c>
      <c r="I8" s="42">
        <f>'6.Curacao'!L7</f>
        <v>0</v>
      </c>
      <c r="J8" s="42">
        <f>'6.Curacao'!M7</f>
        <v>0</v>
      </c>
      <c r="L8" s="42">
        <f t="shared" si="0"/>
        <v>27.005988023952096</v>
      </c>
      <c r="M8" s="188">
        <f t="shared" si="1"/>
        <v>27.005988023952096</v>
      </c>
    </row>
    <row r="9" spans="1:14" x14ac:dyDescent="0.2">
      <c r="A9" s="48" t="s">
        <v>82</v>
      </c>
      <c r="B9" s="49">
        <v>24</v>
      </c>
      <c r="C9" s="42">
        <f>'7.Cuba '!E31</f>
        <v>116.9596690796277</v>
      </c>
      <c r="D9" s="42">
        <f>'7.Cuba '!F31</f>
        <v>376.04587759706681</v>
      </c>
      <c r="E9" s="42">
        <f>'7.Cuba '!G31+'7.Cuba '!N31</f>
        <v>327.54771082072006</v>
      </c>
      <c r="F9" s="42">
        <f>'7.Cuba '!H31</f>
        <v>412.00526464228631</v>
      </c>
      <c r="G9" s="42">
        <f>'7.Cuba '!I31+'7.Cuba '!J31</f>
        <v>117.51433674908338</v>
      </c>
      <c r="H9" s="42">
        <f>'7.Cuba '!K31</f>
        <v>6.1107455109523361</v>
      </c>
      <c r="I9" s="42">
        <f>'7.Cuba '!L31</f>
        <v>11.281376327912005</v>
      </c>
      <c r="J9" s="42">
        <f>'7.Cuba '!M31</f>
        <v>32.527968412146279</v>
      </c>
      <c r="K9" s="42">
        <v>1144.18</v>
      </c>
      <c r="L9" s="42">
        <f t="shared" si="0"/>
        <v>1399.992949139795</v>
      </c>
      <c r="M9" s="188">
        <f t="shared" si="1"/>
        <v>58.33303954749146</v>
      </c>
    </row>
    <row r="10" spans="1:14" x14ac:dyDescent="0.2">
      <c r="A10" s="48" t="s">
        <v>98</v>
      </c>
      <c r="B10" s="49">
        <v>38</v>
      </c>
      <c r="C10" s="42">
        <f>'8.Colombia'!E45</f>
        <v>0</v>
      </c>
      <c r="D10" s="42">
        <f>'8.Colombia'!F45</f>
        <v>324.08009786154406</v>
      </c>
      <c r="E10" s="42">
        <f>'8.Colombia'!G45</f>
        <v>446.94385474378225</v>
      </c>
      <c r="F10" s="42">
        <f>'8.Colombia'!H45</f>
        <v>455.65163361466375</v>
      </c>
      <c r="G10" s="42">
        <f>'8.Colombia'!I45+'8.Colombia'!J45</f>
        <v>129.44648682234765</v>
      </c>
      <c r="H10" s="42">
        <f>'8.Colombia'!K45</f>
        <v>33.714768981169854</v>
      </c>
      <c r="I10" s="42">
        <f>'8.Colombia'!L45</f>
        <v>12.254267419182245</v>
      </c>
      <c r="J10" s="42">
        <f>'8.Colombia'!M45</f>
        <v>58.147361880598567</v>
      </c>
      <c r="L10" s="42">
        <f t="shared" si="0"/>
        <v>1460.2384713232882</v>
      </c>
      <c r="M10" s="188">
        <f t="shared" si="1"/>
        <v>38.427328192718107</v>
      </c>
    </row>
    <row r="11" spans="1:14" x14ac:dyDescent="0.2">
      <c r="A11" s="48" t="s">
        <v>99</v>
      </c>
      <c r="B11" s="49">
        <v>22</v>
      </c>
      <c r="C11" s="42">
        <f>'9.Ecuador'!E29</f>
        <v>0</v>
      </c>
      <c r="D11" s="42">
        <f>'9.Ecuador'!F29</f>
        <v>199.07407407407405</v>
      </c>
      <c r="E11" s="42">
        <f>'9.Ecuador'!G29</f>
        <v>324.41666666666663</v>
      </c>
      <c r="F11" s="42">
        <f>'9.Ecuador'!H29</f>
        <v>151.89814814814812</v>
      </c>
      <c r="G11" s="42">
        <f>'9.Ecuador'!I29+'9.Ecuador'!J29</f>
        <v>185.18518518518516</v>
      </c>
      <c r="H11" s="42">
        <f>'9.Ecuador'!K29</f>
        <v>10.87962962962963</v>
      </c>
      <c r="I11" s="42">
        <f>'9.Ecuador'!L29</f>
        <v>5.5555555555555554</v>
      </c>
      <c r="J11" s="42">
        <f>'9.Ecuador'!M29</f>
        <v>8.3240740740740744</v>
      </c>
      <c r="L11" s="42">
        <f t="shared" si="0"/>
        <v>885.33333333333314</v>
      </c>
      <c r="M11" s="188">
        <f t="shared" si="1"/>
        <v>40.242424242424235</v>
      </c>
    </row>
    <row r="12" spans="1:14" x14ac:dyDescent="0.2">
      <c r="A12" s="48" t="s">
        <v>101</v>
      </c>
      <c r="B12" s="49">
        <v>36</v>
      </c>
      <c r="C12" s="42">
        <f>'10.Perù'!E43</f>
        <v>2.1052631578947367</v>
      </c>
      <c r="D12" s="42">
        <f>'10.Perù'!F43</f>
        <v>213.29639889196676</v>
      </c>
      <c r="E12" s="42">
        <f>'10.Perù'!G43</f>
        <v>411.87257617728528</v>
      </c>
      <c r="F12" s="42">
        <f>'10.Perù'!H43</f>
        <v>322.99168975069256</v>
      </c>
      <c r="G12" s="42">
        <f>'10.Perù'!I43+'10.Perù'!J43</f>
        <v>487.14681440443218</v>
      </c>
      <c r="H12" s="42">
        <f>'10.Perù'!K43</f>
        <v>20.645429362880886</v>
      </c>
      <c r="I12" s="42">
        <f>'10.Perù'!L43</f>
        <v>7.75623268698061</v>
      </c>
      <c r="J12" s="42">
        <f>'10.Perù'!M43</f>
        <v>55.152354570637122</v>
      </c>
      <c r="L12" s="42">
        <f t="shared" ref="L12:L13" si="2">SUM(C12:J12)</f>
        <v>1520.96675900277</v>
      </c>
      <c r="M12" s="188">
        <f t="shared" si="1"/>
        <v>42.249076638965832</v>
      </c>
    </row>
    <row r="13" spans="1:14" x14ac:dyDescent="0.2">
      <c r="A13" s="48" t="s">
        <v>169</v>
      </c>
      <c r="B13" s="49">
        <v>22</v>
      </c>
      <c r="C13" s="42">
        <f>'11.Bolivia'!E30+'11.Bolivia'!E29</f>
        <v>0</v>
      </c>
      <c r="D13" s="42">
        <f>'11.Bolivia'!F29</f>
        <v>233.59580052493439</v>
      </c>
      <c r="E13" s="42">
        <f>'11.Bolivia'!G29</f>
        <v>230.36745406824144</v>
      </c>
      <c r="F13" s="42">
        <f>'11.Bolivia'!H29</f>
        <v>152.49343832020998</v>
      </c>
      <c r="G13" s="42">
        <f>'11.Bolivia'!I29+'11.Bolivia'!J29</f>
        <v>545.40682414698153</v>
      </c>
      <c r="H13" s="42">
        <f>'11.Bolivia'!K29</f>
        <v>20.196850393700785</v>
      </c>
      <c r="I13" s="42">
        <f>'11.Bolivia'!L29</f>
        <v>13.254593175853017</v>
      </c>
      <c r="J13" s="42">
        <f>'11.Bolivia'!M29</f>
        <v>45.301837270341203</v>
      </c>
      <c r="L13" s="42">
        <f t="shared" si="2"/>
        <v>1240.6167979002623</v>
      </c>
      <c r="M13" s="188">
        <f t="shared" si="1"/>
        <v>56.391672631830104</v>
      </c>
    </row>
    <row r="14" spans="1:14" x14ac:dyDescent="0.2">
      <c r="A14" s="48" t="s">
        <v>103</v>
      </c>
      <c r="B14" s="49">
        <v>21</v>
      </c>
      <c r="C14" s="42">
        <v>0</v>
      </c>
      <c r="D14" s="42">
        <f>'12.Cile'!F28</f>
        <v>136.24518842841837</v>
      </c>
      <c r="E14" s="42">
        <f>'12.Cile'!G28</f>
        <v>456.08539795499939</v>
      </c>
      <c r="F14" s="42">
        <f>'12.Cile'!H28</f>
        <v>175.31977936216089</v>
      </c>
      <c r="G14" s="42">
        <f>'12.Cile'!I28+'12.Cile'!J28</f>
        <v>182.54209711768675</v>
      </c>
      <c r="H14" s="42">
        <f>'12.Cile'!K28</f>
        <v>13.889072606780513</v>
      </c>
      <c r="I14" s="42">
        <f>'12.Cile'!L28</f>
        <v>3.478881995793595</v>
      </c>
      <c r="J14" s="42">
        <f>'12.Cile'!M28</f>
        <v>64.418841519067712</v>
      </c>
      <c r="K14" s="42">
        <v>2998.6</v>
      </c>
      <c r="L14" s="42">
        <f t="shared" ref="L14" si="3">SUM(C14:J14)</f>
        <v>1031.9792589849073</v>
      </c>
      <c r="M14" s="188">
        <f t="shared" si="1"/>
        <v>49.141869475471779</v>
      </c>
    </row>
    <row r="15" spans="1:14" x14ac:dyDescent="0.2">
      <c r="A15" s="168" t="s">
        <v>205</v>
      </c>
      <c r="B15" s="169">
        <f>SUM(B3:B14)</f>
        <v>267</v>
      </c>
      <c r="C15" s="170">
        <f t="shared" ref="C15:J15" si="4">SUM(C3:C14)</f>
        <v>172.46612984231285</v>
      </c>
      <c r="D15" s="170">
        <f t="shared" si="4"/>
        <v>3276.0143287844703</v>
      </c>
      <c r="E15" s="170">
        <f t="shared" si="4"/>
        <v>3714.4774499677583</v>
      </c>
      <c r="F15" s="170">
        <f t="shared" si="4"/>
        <v>4072.1032024958818</v>
      </c>
      <c r="G15" s="170">
        <f t="shared" si="4"/>
        <v>2040.2185268817825</v>
      </c>
      <c r="H15" s="170">
        <f t="shared" si="4"/>
        <v>174.0847679784583</v>
      </c>
      <c r="I15" s="170">
        <f t="shared" si="4"/>
        <v>71.785748232859433</v>
      </c>
      <c r="J15" s="170">
        <f t="shared" si="4"/>
        <v>348.12526468713878</v>
      </c>
      <c r="K15" s="170">
        <f>SUM(K2:K14)</f>
        <v>6306.4</v>
      </c>
      <c r="N15" s="42"/>
    </row>
    <row r="16" spans="1:14" x14ac:dyDescent="0.2">
      <c r="A16" s="172"/>
      <c r="B16" s="173"/>
      <c r="C16" s="174"/>
      <c r="D16" s="174"/>
      <c r="E16" s="174"/>
      <c r="F16" s="174"/>
      <c r="G16" s="174"/>
      <c r="H16" s="174"/>
      <c r="I16" s="174"/>
      <c r="J16" s="174"/>
      <c r="K16" s="174"/>
      <c r="N16" s="42"/>
    </row>
    <row r="17" spans="1:14" x14ac:dyDescent="0.2">
      <c r="A17" s="186" t="s">
        <v>212</v>
      </c>
      <c r="B17" s="175"/>
      <c r="C17" s="176"/>
      <c r="D17" s="176"/>
      <c r="E17" s="176"/>
      <c r="F17" s="176" t="s">
        <v>164</v>
      </c>
      <c r="G17" s="177" t="s">
        <v>210</v>
      </c>
      <c r="H17" s="177" t="s">
        <v>209</v>
      </c>
      <c r="I17" s="174"/>
      <c r="J17" s="174"/>
      <c r="K17" s="174"/>
      <c r="N17" s="42"/>
    </row>
    <row r="18" spans="1:14" x14ac:dyDescent="0.2">
      <c r="A18" s="178" t="s">
        <v>206</v>
      </c>
      <c r="B18" s="179"/>
      <c r="C18" s="180"/>
      <c r="D18" s="180"/>
      <c r="E18" s="180"/>
      <c r="F18" s="180">
        <f>SUM(L3:L14)</f>
        <v>13869.275418870664</v>
      </c>
      <c r="G18" s="180">
        <f>F18/B15</f>
        <v>51.944851756069902</v>
      </c>
      <c r="H18" s="180">
        <f>G18/2</f>
        <v>25.972425878034951</v>
      </c>
      <c r="I18" s="174"/>
      <c r="J18" s="174"/>
      <c r="K18" s="174"/>
      <c r="N18" s="42"/>
    </row>
    <row r="19" spans="1:14" x14ac:dyDescent="0.2">
      <c r="A19" s="178" t="s">
        <v>211</v>
      </c>
      <c r="B19" s="179"/>
      <c r="C19" s="180"/>
      <c r="D19" s="180"/>
      <c r="E19" s="180"/>
      <c r="F19" s="180">
        <f>F18+L2</f>
        <v>15018.495418870663</v>
      </c>
      <c r="G19" s="180">
        <f>F19/B15</f>
        <v>56.249046512624204</v>
      </c>
      <c r="H19" s="180">
        <f>G19/2</f>
        <v>28.124523256312102</v>
      </c>
      <c r="I19" s="174"/>
      <c r="J19" s="174"/>
      <c r="K19" s="174"/>
      <c r="N19" s="42"/>
    </row>
    <row r="20" spans="1:14" x14ac:dyDescent="0.2">
      <c r="A20" s="181" t="s">
        <v>207</v>
      </c>
      <c r="B20" s="182"/>
      <c r="C20" s="183"/>
      <c r="D20" s="183"/>
      <c r="E20" s="183"/>
      <c r="F20" s="183">
        <f>F18+K15</f>
        <v>20175.675418870662</v>
      </c>
      <c r="G20" s="183">
        <f>F20/B15</f>
        <v>75.564327411500599</v>
      </c>
      <c r="H20" s="183">
        <f t="shared" ref="H20:H21" si="5">G20/2</f>
        <v>37.7821637057503</v>
      </c>
      <c r="I20" s="174"/>
      <c r="J20" s="174"/>
      <c r="K20" s="174"/>
      <c r="N20" s="42"/>
    </row>
    <row r="21" spans="1:14" x14ac:dyDescent="0.2">
      <c r="A21" s="181" t="s">
        <v>213</v>
      </c>
      <c r="B21" s="184"/>
      <c r="C21" s="185"/>
      <c r="D21" s="185"/>
      <c r="E21" s="185"/>
      <c r="F21" s="185">
        <f>F20+L2</f>
        <v>21324.895418870663</v>
      </c>
      <c r="G21" s="185">
        <f>F21/B15</f>
        <v>79.868522168054923</v>
      </c>
      <c r="H21" s="183">
        <f t="shared" si="5"/>
        <v>39.934261084027462</v>
      </c>
      <c r="I21" s="42"/>
      <c r="J21" s="42"/>
      <c r="N21" s="42"/>
    </row>
    <row r="22" spans="1:14" x14ac:dyDescent="0.2">
      <c r="A22" s="130"/>
      <c r="B22" s="130"/>
      <c r="C22" s="42"/>
      <c r="D22" s="42"/>
      <c r="E22" s="42"/>
      <c r="F22" s="42"/>
      <c r="G22" s="42"/>
      <c r="H22" s="42"/>
      <c r="I22" s="42"/>
      <c r="J22" s="42"/>
      <c r="N22" s="42"/>
    </row>
    <row r="23" spans="1:14" x14ac:dyDescent="0.2">
      <c r="A23" s="49"/>
      <c r="C23" s="42"/>
      <c r="D23" s="42"/>
      <c r="E23" s="42"/>
      <c r="F23" s="42"/>
      <c r="G23" s="42"/>
      <c r="H23" s="42"/>
      <c r="I23" s="42"/>
      <c r="J23" s="42"/>
      <c r="L23" s="171"/>
      <c r="M23" s="171"/>
      <c r="N23" s="171"/>
    </row>
    <row r="24" spans="1:14" x14ac:dyDescent="0.2">
      <c r="C24" s="42"/>
      <c r="D24" s="42"/>
      <c r="E24" s="42"/>
      <c r="F24" s="42"/>
      <c r="G24" s="42"/>
      <c r="H24" s="42"/>
      <c r="I24" s="42"/>
      <c r="J24" s="42"/>
    </row>
    <row r="25" spans="1:14" x14ac:dyDescent="0.2">
      <c r="C25" s="42"/>
      <c r="D25" s="42"/>
      <c r="E25" s="42"/>
      <c r="F25" s="42"/>
      <c r="G25" s="42"/>
      <c r="H25" s="42"/>
      <c r="I25" s="42"/>
      <c r="J25" s="42"/>
    </row>
    <row r="26" spans="1:14" x14ac:dyDescent="0.2">
      <c r="C26" s="42"/>
      <c r="D26" s="42"/>
      <c r="E26" s="42"/>
      <c r="F26" s="42"/>
      <c r="G26" s="42"/>
      <c r="H26" s="42"/>
      <c r="I26" s="42"/>
      <c r="J26" s="42"/>
    </row>
    <row r="27" spans="1:14" x14ac:dyDescent="0.2">
      <c r="C27" s="42"/>
      <c r="D27" s="42"/>
      <c r="E27" s="42"/>
      <c r="F27" s="42"/>
      <c r="G27" s="42"/>
      <c r="H27" s="42"/>
      <c r="I27" s="42"/>
      <c r="J27" s="42"/>
    </row>
    <row r="28" spans="1:14" x14ac:dyDescent="0.2">
      <c r="C28" s="42"/>
      <c r="D28" s="42"/>
      <c r="E28" s="42"/>
      <c r="F28" s="42"/>
      <c r="G28" s="42"/>
      <c r="H28" s="42"/>
      <c r="I28" s="42"/>
      <c r="J28" s="42"/>
    </row>
    <row r="29" spans="1:14" x14ac:dyDescent="0.2">
      <c r="C29" s="42"/>
      <c r="D29" s="42"/>
      <c r="E29" s="42"/>
      <c r="F29" s="42"/>
      <c r="G29" s="42"/>
      <c r="H29" s="42"/>
      <c r="I29" s="42"/>
      <c r="J29" s="42"/>
    </row>
    <row r="30" spans="1:14" x14ac:dyDescent="0.2">
      <c r="C30" s="42"/>
      <c r="D30" s="42"/>
      <c r="E30" s="42"/>
      <c r="F30" s="42"/>
      <c r="G30" s="42"/>
      <c r="H30" s="42"/>
      <c r="I30" s="42"/>
      <c r="J30" s="42"/>
    </row>
    <row r="31" spans="1:14" x14ac:dyDescent="0.2">
      <c r="C31" s="42"/>
      <c r="D31" s="42"/>
      <c r="E31" s="42"/>
      <c r="F31" s="42"/>
      <c r="G31" s="42"/>
      <c r="H31" s="42"/>
      <c r="I31" s="42"/>
      <c r="J31" s="42"/>
    </row>
    <row r="32" spans="1:14" x14ac:dyDescent="0.2">
      <c r="C32" s="42"/>
      <c r="D32" s="42"/>
      <c r="E32" s="42"/>
      <c r="F32" s="42"/>
      <c r="G32" s="42"/>
      <c r="H32" s="42"/>
      <c r="I32" s="42"/>
      <c r="J32" s="42"/>
    </row>
    <row r="33" spans="3:10" x14ac:dyDescent="0.2">
      <c r="C33" s="42"/>
      <c r="D33" s="42"/>
      <c r="E33" s="42"/>
      <c r="F33" s="42"/>
      <c r="G33" s="42"/>
      <c r="H33" s="42"/>
      <c r="I33" s="42"/>
      <c r="J33" s="42"/>
    </row>
    <row r="34" spans="3:10" x14ac:dyDescent="0.2">
      <c r="C34" s="42"/>
      <c r="D34" s="42"/>
      <c r="E34" s="42"/>
      <c r="F34" s="42"/>
      <c r="G34" s="42"/>
      <c r="H34" s="42"/>
      <c r="I34" s="42"/>
      <c r="J34" s="42"/>
    </row>
    <row r="35" spans="3:10" x14ac:dyDescent="0.2">
      <c r="C35" s="42"/>
      <c r="D35" s="42"/>
      <c r="E35" s="42"/>
      <c r="F35" s="42"/>
      <c r="G35" s="42"/>
      <c r="H35" s="42"/>
      <c r="I35" s="42"/>
      <c r="J35" s="42"/>
    </row>
  </sheetData>
  <pageMargins left="0.75" right="0.75" top="1" bottom="1" header="0.5" footer="0.5"/>
  <pageSetup paperSize="9" orientation="portrait" horizontalDpi="4294967292" verticalDpi="4294967292"/>
  <ignoredErrors>
    <ignoredError sqref="K15" formula="1"/>
    <ignoredError sqref="L14 L2 B15" formulaRange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92"/>
  <sheetViews>
    <sheetView zoomScale="150" zoomScaleNormal="150" zoomScalePageLayoutView="150" workbookViewId="0">
      <selection activeCell="F5" sqref="F5:M27"/>
    </sheetView>
  </sheetViews>
  <sheetFormatPr baseColWidth="10" defaultColWidth="8.83203125" defaultRowHeight="11" x14ac:dyDescent="0.2"/>
  <cols>
    <col min="1" max="1" width="3.83203125" style="20" bestFit="1" customWidth="1"/>
    <col min="2" max="2" width="9" style="20" bestFit="1" customWidth="1"/>
    <col min="3" max="3" width="3.83203125" style="20" bestFit="1" customWidth="1"/>
    <col min="4" max="4" width="28.83203125" style="20" customWidth="1"/>
    <col min="5" max="10" width="10.83203125" style="2" customWidth="1"/>
    <col min="11" max="13" width="8.83203125" style="2" customWidth="1"/>
    <col min="14" max="14" width="10.83203125" style="2" customWidth="1"/>
    <col min="15" max="15" width="10.83203125" style="20" customWidth="1"/>
    <col min="16" max="16384" width="8.83203125" style="20"/>
  </cols>
  <sheetData>
    <row r="1" spans="1:20" ht="20" customHeight="1" x14ac:dyDescent="0.2">
      <c r="B1" s="192" t="s">
        <v>0</v>
      </c>
      <c r="C1" s="192"/>
      <c r="D1" s="16" t="s">
        <v>99</v>
      </c>
      <c r="E1" s="13" t="s">
        <v>9</v>
      </c>
      <c r="F1" s="13" t="s">
        <v>10</v>
      </c>
      <c r="G1" s="106">
        <v>1.08</v>
      </c>
      <c r="H1" s="14" t="s">
        <v>100</v>
      </c>
      <c r="I1" s="47"/>
      <c r="J1" s="5"/>
      <c r="K1" s="5"/>
      <c r="L1" s="5"/>
      <c r="M1" s="5"/>
      <c r="N1" s="5"/>
      <c r="O1" s="6"/>
    </row>
    <row r="2" spans="1:20" ht="6" customHeight="1" x14ac:dyDescent="0.2">
      <c r="B2" s="21"/>
      <c r="C2" s="21"/>
      <c r="D2" s="12"/>
      <c r="E2" s="13"/>
      <c r="F2" s="13"/>
      <c r="G2" s="15"/>
      <c r="H2" s="15"/>
      <c r="I2" s="5"/>
      <c r="J2" s="5"/>
      <c r="K2" s="5"/>
      <c r="L2" s="5"/>
      <c r="M2" s="5"/>
      <c r="N2" s="5"/>
      <c r="O2" s="6"/>
    </row>
    <row r="3" spans="1:20" ht="28" customHeight="1" x14ac:dyDescent="0.2">
      <c r="A3" s="189" t="s">
        <v>2</v>
      </c>
      <c r="B3" s="189"/>
      <c r="C3" s="190" t="s">
        <v>6</v>
      </c>
      <c r="D3" s="191" t="s">
        <v>8</v>
      </c>
      <c r="E3" s="162"/>
      <c r="F3" s="163"/>
      <c r="G3" s="162"/>
      <c r="H3" s="164"/>
      <c r="I3" s="198" t="s">
        <v>7</v>
      </c>
      <c r="J3" s="199"/>
      <c r="K3" s="167"/>
      <c r="L3" s="163"/>
      <c r="M3" s="163"/>
      <c r="N3" s="197" t="s">
        <v>12</v>
      </c>
      <c r="O3" s="197" t="s">
        <v>13</v>
      </c>
    </row>
    <row r="4" spans="1:20" s="1" customFormat="1" ht="39.75" customHeight="1" x14ac:dyDescent="0.2">
      <c r="A4" s="189"/>
      <c r="B4" s="189"/>
      <c r="C4" s="190"/>
      <c r="D4" s="191"/>
      <c r="E4" s="160" t="s">
        <v>11</v>
      </c>
      <c r="F4" s="161" t="s">
        <v>1</v>
      </c>
      <c r="G4" s="160" t="s">
        <v>5</v>
      </c>
      <c r="H4" s="34" t="s">
        <v>52</v>
      </c>
      <c r="I4" s="33" t="s">
        <v>4</v>
      </c>
      <c r="J4" s="34" t="s">
        <v>43</v>
      </c>
      <c r="K4" s="33" t="s">
        <v>129</v>
      </c>
      <c r="L4" s="161" t="s">
        <v>42</v>
      </c>
      <c r="M4" s="161" t="s">
        <v>27</v>
      </c>
      <c r="N4" s="197"/>
      <c r="O4" s="197"/>
    </row>
    <row r="5" spans="1:20" ht="15" customHeight="1" x14ac:dyDescent="0.2">
      <c r="A5" s="20" t="s">
        <v>67</v>
      </c>
      <c r="B5" s="8">
        <v>42216</v>
      </c>
      <c r="C5" s="9"/>
      <c r="D5" s="11" t="s">
        <v>124</v>
      </c>
      <c r="E5" s="107"/>
      <c r="F5" s="107"/>
      <c r="G5" s="107">
        <v>5</v>
      </c>
      <c r="H5" s="107">
        <v>19.7</v>
      </c>
      <c r="I5" s="108"/>
      <c r="J5" s="109"/>
      <c r="K5" s="107">
        <v>0.5</v>
      </c>
      <c r="L5" s="107"/>
      <c r="M5" s="107"/>
      <c r="N5" s="110">
        <f t="shared" ref="N5:N27" si="0">SUM(E5:M5)</f>
        <v>25.2</v>
      </c>
      <c r="O5" s="32">
        <f>N5/G1</f>
        <v>23.333333333333332</v>
      </c>
      <c r="R5" s="27"/>
      <c r="S5" s="27"/>
    </row>
    <row r="6" spans="1:20" ht="15" customHeight="1" x14ac:dyDescent="0.2">
      <c r="A6" s="20" t="s">
        <v>68</v>
      </c>
      <c r="B6" s="10">
        <f>B5+1</f>
        <v>42217</v>
      </c>
      <c r="C6" s="9">
        <v>1</v>
      </c>
      <c r="D6" s="11" t="s">
        <v>125</v>
      </c>
      <c r="E6" s="107"/>
      <c r="F6" s="107"/>
      <c r="G6" s="107"/>
      <c r="H6" s="107"/>
      <c r="I6" s="108"/>
      <c r="J6" s="109"/>
      <c r="K6" s="107"/>
      <c r="L6" s="107"/>
      <c r="M6" s="107"/>
      <c r="N6" s="110">
        <f t="shared" si="0"/>
        <v>0</v>
      </c>
      <c r="O6" s="32">
        <f>N6/G1</f>
        <v>0</v>
      </c>
      <c r="R6" s="27"/>
      <c r="S6" s="27"/>
    </row>
    <row r="7" spans="1:20" ht="15" customHeight="1" x14ac:dyDescent="0.2">
      <c r="A7" s="20" t="s">
        <v>62</v>
      </c>
      <c r="B7" s="10">
        <f t="shared" ref="B7:B27" si="1">B6+1</f>
        <v>42218</v>
      </c>
      <c r="C7" s="9">
        <v>2</v>
      </c>
      <c r="D7" s="11" t="s">
        <v>125</v>
      </c>
      <c r="E7" s="107"/>
      <c r="F7" s="107"/>
      <c r="G7" s="107">
        <v>50</v>
      </c>
      <c r="H7" s="107"/>
      <c r="I7" s="108"/>
      <c r="J7" s="109"/>
      <c r="K7" s="107"/>
      <c r="L7" s="107"/>
      <c r="M7" s="107"/>
      <c r="N7" s="110">
        <f t="shared" si="0"/>
        <v>50</v>
      </c>
      <c r="O7" s="32">
        <f>N7/G1</f>
        <v>46.296296296296291</v>
      </c>
      <c r="R7" s="27"/>
      <c r="S7" s="27"/>
    </row>
    <row r="8" spans="1:20" ht="15" customHeight="1" x14ac:dyDescent="0.2">
      <c r="A8" s="20" t="s">
        <v>63</v>
      </c>
      <c r="B8" s="10">
        <f t="shared" si="1"/>
        <v>42219</v>
      </c>
      <c r="C8" s="9">
        <v>3</v>
      </c>
      <c r="D8" s="11" t="s">
        <v>125</v>
      </c>
      <c r="E8" s="107"/>
      <c r="F8" s="107"/>
      <c r="G8" s="107">
        <v>23.44</v>
      </c>
      <c r="H8" s="107">
        <v>3</v>
      </c>
      <c r="I8" s="108">
        <v>17</v>
      </c>
      <c r="J8" s="109"/>
      <c r="K8" s="107">
        <v>1.7</v>
      </c>
      <c r="L8" s="107"/>
      <c r="M8" s="107"/>
      <c r="N8" s="110">
        <f t="shared" si="0"/>
        <v>45.14</v>
      </c>
      <c r="O8" s="32">
        <f>N8/G1</f>
        <v>41.796296296296298</v>
      </c>
      <c r="R8" s="27"/>
      <c r="S8" s="27"/>
    </row>
    <row r="9" spans="1:20" ht="15" customHeight="1" x14ac:dyDescent="0.2">
      <c r="A9" s="20" t="s">
        <v>64</v>
      </c>
      <c r="B9" s="10">
        <f t="shared" si="1"/>
        <v>42220</v>
      </c>
      <c r="C9" s="9">
        <v>4</v>
      </c>
      <c r="D9" s="11" t="s">
        <v>125</v>
      </c>
      <c r="E9" s="107"/>
      <c r="F9" s="107"/>
      <c r="G9" s="107">
        <v>34.93</v>
      </c>
      <c r="H9" s="107">
        <v>1.8</v>
      </c>
      <c r="I9" s="108">
        <v>7</v>
      </c>
      <c r="J9" s="109"/>
      <c r="K9" s="107">
        <v>2.7</v>
      </c>
      <c r="L9" s="107"/>
      <c r="M9" s="107"/>
      <c r="N9" s="110">
        <f t="shared" si="0"/>
        <v>46.43</v>
      </c>
      <c r="O9" s="32">
        <f>N9/G1</f>
        <v>42.99074074074074</v>
      </c>
      <c r="R9" s="27"/>
      <c r="S9" s="27"/>
    </row>
    <row r="10" spans="1:20" ht="15" customHeight="1" x14ac:dyDescent="0.2">
      <c r="A10" s="20" t="s">
        <v>65</v>
      </c>
      <c r="B10" s="10">
        <f t="shared" si="1"/>
        <v>42221</v>
      </c>
      <c r="C10" s="9">
        <v>5</v>
      </c>
      <c r="D10" s="11" t="s">
        <v>171</v>
      </c>
      <c r="E10" s="107"/>
      <c r="F10" s="107"/>
      <c r="G10" s="107">
        <v>16.39</v>
      </c>
      <c r="H10" s="107">
        <v>5.3</v>
      </c>
      <c r="I10" s="108"/>
      <c r="J10" s="109"/>
      <c r="K10" s="107"/>
      <c r="L10" s="107"/>
      <c r="M10" s="107"/>
      <c r="N10" s="110">
        <f t="shared" si="0"/>
        <v>21.69</v>
      </c>
      <c r="O10" s="32">
        <f>N10/G1</f>
        <v>20.083333333333332</v>
      </c>
      <c r="R10" s="27"/>
      <c r="S10" s="27"/>
      <c r="T10" s="27"/>
    </row>
    <row r="11" spans="1:20" ht="15" customHeight="1" x14ac:dyDescent="0.2">
      <c r="A11" s="20" t="s">
        <v>66</v>
      </c>
      <c r="B11" s="10">
        <f t="shared" si="1"/>
        <v>42222</v>
      </c>
      <c r="C11" s="9">
        <v>6</v>
      </c>
      <c r="D11" s="11" t="s">
        <v>132</v>
      </c>
      <c r="E11" s="107"/>
      <c r="F11" s="107"/>
      <c r="G11" s="107">
        <v>15.41</v>
      </c>
      <c r="H11" s="107"/>
      <c r="I11" s="108"/>
      <c r="J11" s="109">
        <v>80</v>
      </c>
      <c r="K11" s="107"/>
      <c r="L11" s="107"/>
      <c r="M11" s="107"/>
      <c r="N11" s="110">
        <f t="shared" si="0"/>
        <v>95.41</v>
      </c>
      <c r="O11" s="32">
        <f>N11/G1</f>
        <v>88.342592592592581</v>
      </c>
    </row>
    <row r="12" spans="1:20" ht="15" customHeight="1" x14ac:dyDescent="0.2">
      <c r="A12" s="20" t="s">
        <v>67</v>
      </c>
      <c r="B12" s="10">
        <f t="shared" si="1"/>
        <v>42223</v>
      </c>
      <c r="C12" s="9">
        <v>7</v>
      </c>
      <c r="D12" s="11" t="s">
        <v>136</v>
      </c>
      <c r="E12" s="107"/>
      <c r="F12" s="107"/>
      <c r="G12" s="107">
        <v>11.75</v>
      </c>
      <c r="H12" s="107">
        <v>11</v>
      </c>
      <c r="I12" s="108">
        <v>4</v>
      </c>
      <c r="J12" s="109"/>
      <c r="K12" s="107"/>
      <c r="L12" s="107"/>
      <c r="M12" s="107"/>
      <c r="N12" s="110">
        <f t="shared" si="0"/>
        <v>26.75</v>
      </c>
      <c r="O12" s="32">
        <f>N12/G1</f>
        <v>24.768518518518515</v>
      </c>
      <c r="R12" s="27"/>
      <c r="S12" s="27"/>
      <c r="T12" s="27"/>
    </row>
    <row r="13" spans="1:20" ht="15" customHeight="1" x14ac:dyDescent="0.2">
      <c r="A13" s="20" t="s">
        <v>68</v>
      </c>
      <c r="B13" s="10">
        <f t="shared" si="1"/>
        <v>42224</v>
      </c>
      <c r="C13" s="9">
        <v>8</v>
      </c>
      <c r="D13" s="11" t="s">
        <v>138</v>
      </c>
      <c r="E13" s="107"/>
      <c r="F13" s="107"/>
      <c r="G13" s="107">
        <v>16.149999999999999</v>
      </c>
      <c r="H13" s="107">
        <v>8</v>
      </c>
      <c r="I13" s="108"/>
      <c r="J13" s="109"/>
      <c r="K13" s="107"/>
      <c r="L13" s="107"/>
      <c r="M13" s="107"/>
      <c r="N13" s="110">
        <f t="shared" si="0"/>
        <v>24.15</v>
      </c>
      <c r="O13" s="32">
        <f>N13/G1</f>
        <v>22.361111111111107</v>
      </c>
    </row>
    <row r="14" spans="1:20" ht="15" customHeight="1" x14ac:dyDescent="0.2">
      <c r="A14" s="20" t="s">
        <v>62</v>
      </c>
      <c r="B14" s="10">
        <f t="shared" si="1"/>
        <v>42225</v>
      </c>
      <c r="C14" s="9">
        <v>9</v>
      </c>
      <c r="D14" s="11" t="s">
        <v>139</v>
      </c>
      <c r="E14" s="107"/>
      <c r="F14" s="107">
        <v>80</v>
      </c>
      <c r="G14" s="107">
        <v>11.8</v>
      </c>
      <c r="H14" s="107">
        <v>32.75</v>
      </c>
      <c r="I14" s="108"/>
      <c r="J14" s="109"/>
      <c r="K14" s="107">
        <v>0.6</v>
      </c>
      <c r="L14" s="107"/>
      <c r="M14" s="107"/>
      <c r="N14" s="110">
        <f t="shared" si="0"/>
        <v>125.14999999999999</v>
      </c>
      <c r="O14" s="32">
        <f>N14/G1</f>
        <v>115.87962962962962</v>
      </c>
    </row>
    <row r="15" spans="1:20" ht="15" customHeight="1" x14ac:dyDescent="0.2">
      <c r="A15" s="20" t="s">
        <v>63</v>
      </c>
      <c r="B15" s="10">
        <f t="shared" si="1"/>
        <v>42226</v>
      </c>
      <c r="C15" s="9">
        <v>10</v>
      </c>
      <c r="D15" s="11" t="s">
        <v>133</v>
      </c>
      <c r="E15" s="107"/>
      <c r="F15" s="107"/>
      <c r="G15" s="107">
        <v>16.77</v>
      </c>
      <c r="H15" s="107"/>
      <c r="I15" s="108"/>
      <c r="J15" s="109"/>
      <c r="K15" s="107"/>
      <c r="L15" s="107">
        <v>6</v>
      </c>
      <c r="M15" s="107"/>
      <c r="N15" s="110">
        <f t="shared" si="0"/>
        <v>22.77</v>
      </c>
      <c r="O15" s="32">
        <f>N15/G1</f>
        <v>21.083333333333332</v>
      </c>
    </row>
    <row r="16" spans="1:20" ht="15" customHeight="1" x14ac:dyDescent="0.2">
      <c r="A16" s="20" t="s">
        <v>64</v>
      </c>
      <c r="B16" s="10">
        <f t="shared" si="1"/>
        <v>42227</v>
      </c>
      <c r="C16" s="9">
        <v>11</v>
      </c>
      <c r="D16" s="11" t="s">
        <v>133</v>
      </c>
      <c r="E16" s="107"/>
      <c r="F16" s="107"/>
      <c r="G16" s="107">
        <v>14.33</v>
      </c>
      <c r="H16" s="107"/>
      <c r="I16" s="108"/>
      <c r="J16" s="109"/>
      <c r="K16" s="107"/>
      <c r="L16" s="107"/>
      <c r="M16" s="107"/>
      <c r="N16" s="110">
        <f t="shared" si="0"/>
        <v>14.33</v>
      </c>
      <c r="O16" s="32">
        <f>N16/G1</f>
        <v>13.268518518518517</v>
      </c>
    </row>
    <row r="17" spans="1:15" ht="15" customHeight="1" x14ac:dyDescent="0.2">
      <c r="A17" s="20" t="s">
        <v>65</v>
      </c>
      <c r="B17" s="10">
        <f t="shared" si="1"/>
        <v>42228</v>
      </c>
      <c r="C17" s="9">
        <v>12</v>
      </c>
      <c r="D17" s="11" t="s">
        <v>145</v>
      </c>
      <c r="E17" s="107"/>
      <c r="F17" s="107"/>
      <c r="G17" s="107">
        <v>12.25</v>
      </c>
      <c r="H17" s="107"/>
      <c r="I17" s="108"/>
      <c r="J17" s="109">
        <v>92</v>
      </c>
      <c r="K17" s="107"/>
      <c r="L17" s="107"/>
      <c r="M17" s="107"/>
      <c r="N17" s="110">
        <f t="shared" si="0"/>
        <v>104.25</v>
      </c>
      <c r="O17" s="32">
        <f>N17/G1</f>
        <v>96.527777777777771</v>
      </c>
    </row>
    <row r="18" spans="1:15" ht="15" customHeight="1" x14ac:dyDescent="0.2">
      <c r="A18" s="20" t="s">
        <v>66</v>
      </c>
      <c r="B18" s="10">
        <f t="shared" si="1"/>
        <v>42229</v>
      </c>
      <c r="C18" s="9">
        <v>13</v>
      </c>
      <c r="D18" s="11" t="s">
        <v>140</v>
      </c>
      <c r="E18" s="107"/>
      <c r="F18" s="107">
        <v>75</v>
      </c>
      <c r="G18" s="107">
        <v>5.5</v>
      </c>
      <c r="H18" s="107">
        <v>15.5</v>
      </c>
      <c r="I18" s="108"/>
      <c r="J18" s="109"/>
      <c r="K18" s="107"/>
      <c r="L18" s="107"/>
      <c r="M18" s="107"/>
      <c r="N18" s="110">
        <f t="shared" si="0"/>
        <v>96</v>
      </c>
      <c r="O18" s="32">
        <f>N18/G1</f>
        <v>88.888888888888886</v>
      </c>
    </row>
    <row r="19" spans="1:15" ht="15" customHeight="1" x14ac:dyDescent="0.2">
      <c r="A19" s="20" t="s">
        <v>67</v>
      </c>
      <c r="B19" s="10">
        <f t="shared" si="1"/>
        <v>42230</v>
      </c>
      <c r="C19" s="9">
        <v>14</v>
      </c>
      <c r="D19" s="11" t="s">
        <v>141</v>
      </c>
      <c r="E19" s="107"/>
      <c r="F19" s="107"/>
      <c r="G19" s="107">
        <v>38.58</v>
      </c>
      <c r="H19" s="107"/>
      <c r="I19" s="108"/>
      <c r="J19" s="109"/>
      <c r="K19" s="107"/>
      <c r="L19" s="107"/>
      <c r="M19" s="107"/>
      <c r="N19" s="110">
        <f t="shared" si="0"/>
        <v>38.58</v>
      </c>
      <c r="O19" s="32">
        <f>N19/G1</f>
        <v>35.722222222222221</v>
      </c>
    </row>
    <row r="20" spans="1:15" ht="15" customHeight="1" x14ac:dyDescent="0.2">
      <c r="A20" s="20" t="s">
        <v>68</v>
      </c>
      <c r="B20" s="10">
        <f t="shared" si="1"/>
        <v>42231</v>
      </c>
      <c r="C20" s="9">
        <v>15</v>
      </c>
      <c r="D20" s="11" t="s">
        <v>141</v>
      </c>
      <c r="E20" s="107"/>
      <c r="F20" s="107"/>
      <c r="G20" s="107">
        <v>6.6</v>
      </c>
      <c r="H20" s="107"/>
      <c r="I20" s="108"/>
      <c r="J20" s="109"/>
      <c r="K20" s="107"/>
      <c r="L20" s="107"/>
      <c r="M20" s="107"/>
      <c r="N20" s="110">
        <f t="shared" si="0"/>
        <v>6.6</v>
      </c>
      <c r="O20" s="32">
        <f>N20/G1</f>
        <v>6.1111111111111107</v>
      </c>
    </row>
    <row r="21" spans="1:15" ht="15" customHeight="1" x14ac:dyDescent="0.2">
      <c r="A21" s="20" t="s">
        <v>62</v>
      </c>
      <c r="B21" s="10">
        <f t="shared" si="1"/>
        <v>42232</v>
      </c>
      <c r="C21" s="9">
        <v>16</v>
      </c>
      <c r="D21" s="11" t="s">
        <v>142</v>
      </c>
      <c r="E21" s="107"/>
      <c r="F21" s="107"/>
      <c r="G21" s="107">
        <v>9.5</v>
      </c>
      <c r="H21" s="107">
        <v>16.5</v>
      </c>
      <c r="I21" s="108"/>
      <c r="J21" s="109"/>
      <c r="K21" s="107"/>
      <c r="L21" s="107"/>
      <c r="M21" s="107">
        <v>3.99</v>
      </c>
      <c r="N21" s="110">
        <f t="shared" si="0"/>
        <v>29.990000000000002</v>
      </c>
      <c r="O21" s="32">
        <f>N21/G1</f>
        <v>27.768518518518519</v>
      </c>
    </row>
    <row r="22" spans="1:15" ht="15" customHeight="1" x14ac:dyDescent="0.2">
      <c r="A22" s="20" t="s">
        <v>63</v>
      </c>
      <c r="B22" s="10">
        <f t="shared" si="1"/>
        <v>42233</v>
      </c>
      <c r="C22" s="9">
        <v>17</v>
      </c>
      <c r="D22" s="11" t="s">
        <v>134</v>
      </c>
      <c r="E22" s="107"/>
      <c r="F22" s="107"/>
      <c r="G22" s="107">
        <v>9</v>
      </c>
      <c r="H22" s="107"/>
      <c r="I22" s="108"/>
      <c r="J22" s="109"/>
      <c r="K22" s="107">
        <v>2.25</v>
      </c>
      <c r="L22" s="107"/>
      <c r="M22" s="107"/>
      <c r="N22" s="110">
        <f t="shared" si="0"/>
        <v>11.25</v>
      </c>
      <c r="O22" s="32">
        <f>N22/G1</f>
        <v>10.416666666666666</v>
      </c>
    </row>
    <row r="23" spans="1:15" ht="15" customHeight="1" x14ac:dyDescent="0.2">
      <c r="A23" s="20" t="s">
        <v>64</v>
      </c>
      <c r="B23" s="10">
        <f t="shared" si="1"/>
        <v>42234</v>
      </c>
      <c r="C23" s="9">
        <v>18</v>
      </c>
      <c r="D23" s="11" t="s">
        <v>170</v>
      </c>
      <c r="E23" s="107"/>
      <c r="F23" s="107"/>
      <c r="G23" s="107">
        <v>15.4</v>
      </c>
      <c r="H23" s="107">
        <v>7.1</v>
      </c>
      <c r="I23" s="108"/>
      <c r="J23" s="109"/>
      <c r="K23" s="107">
        <v>0.2</v>
      </c>
      <c r="L23" s="107"/>
      <c r="M23" s="107"/>
      <c r="N23" s="110">
        <f t="shared" si="0"/>
        <v>22.7</v>
      </c>
      <c r="O23" s="32">
        <f>N23/G1</f>
        <v>21.018518518518515</v>
      </c>
    </row>
    <row r="24" spans="1:15" ht="15" customHeight="1" x14ac:dyDescent="0.2">
      <c r="A24" s="20" t="s">
        <v>65</v>
      </c>
      <c r="B24" s="10">
        <f t="shared" si="1"/>
        <v>42235</v>
      </c>
      <c r="C24" s="9">
        <v>19</v>
      </c>
      <c r="D24" s="11" t="s">
        <v>137</v>
      </c>
      <c r="E24" s="107"/>
      <c r="F24" s="107">
        <v>60</v>
      </c>
      <c r="G24" s="107">
        <v>4.25</v>
      </c>
      <c r="H24" s="107">
        <v>15.2</v>
      </c>
      <c r="I24" s="108"/>
      <c r="J24" s="109"/>
      <c r="K24" s="107">
        <v>3.2</v>
      </c>
      <c r="L24" s="107"/>
      <c r="M24" s="107"/>
      <c r="N24" s="110">
        <f t="shared" si="0"/>
        <v>82.65</v>
      </c>
      <c r="O24" s="32">
        <f>N24/G1</f>
        <v>76.527777777777771</v>
      </c>
    </row>
    <row r="25" spans="1:15" ht="15" customHeight="1" x14ac:dyDescent="0.2">
      <c r="A25" s="20" t="s">
        <v>66</v>
      </c>
      <c r="B25" s="10">
        <f t="shared" si="1"/>
        <v>42236</v>
      </c>
      <c r="C25" s="9">
        <v>20</v>
      </c>
      <c r="D25" s="11" t="s">
        <v>135</v>
      </c>
      <c r="E25" s="107"/>
      <c r="F25" s="107"/>
      <c r="G25" s="107">
        <v>4.5999999999999996</v>
      </c>
      <c r="H25" s="107"/>
      <c r="I25" s="108"/>
      <c r="J25" s="109"/>
      <c r="K25" s="107"/>
      <c r="L25" s="107"/>
      <c r="M25" s="107"/>
      <c r="N25" s="110">
        <f t="shared" si="0"/>
        <v>4.5999999999999996</v>
      </c>
      <c r="O25" s="32">
        <f>N25/G1</f>
        <v>4.2592592592592586</v>
      </c>
    </row>
    <row r="26" spans="1:15" ht="15" customHeight="1" x14ac:dyDescent="0.2">
      <c r="A26" s="20" t="s">
        <v>67</v>
      </c>
      <c r="B26" s="10">
        <f t="shared" si="1"/>
        <v>42237</v>
      </c>
      <c r="C26" s="9">
        <v>21</v>
      </c>
      <c r="D26" s="11" t="s">
        <v>135</v>
      </c>
      <c r="E26" s="107"/>
      <c r="F26" s="107"/>
      <c r="G26" s="107">
        <v>25.97</v>
      </c>
      <c r="H26" s="107"/>
      <c r="I26" s="108"/>
      <c r="J26" s="109"/>
      <c r="K26" s="107"/>
      <c r="L26" s="107"/>
      <c r="M26" s="107">
        <v>5</v>
      </c>
      <c r="N26" s="110">
        <f t="shared" si="0"/>
        <v>30.97</v>
      </c>
      <c r="O26" s="32">
        <f>N26/G1</f>
        <v>28.675925925925924</v>
      </c>
    </row>
    <row r="27" spans="1:15" ht="15" customHeight="1" x14ac:dyDescent="0.2">
      <c r="A27" s="20" t="s">
        <v>68</v>
      </c>
      <c r="B27" s="10">
        <f t="shared" si="1"/>
        <v>42238</v>
      </c>
      <c r="C27" s="9">
        <v>22</v>
      </c>
      <c r="D27" s="11" t="s">
        <v>144</v>
      </c>
      <c r="E27" s="107"/>
      <c r="F27" s="107"/>
      <c r="G27" s="107">
        <v>2.75</v>
      </c>
      <c r="H27" s="107">
        <v>28.2</v>
      </c>
      <c r="I27" s="108"/>
      <c r="J27" s="109"/>
      <c r="K27" s="107">
        <v>0.6</v>
      </c>
      <c r="L27" s="107"/>
      <c r="M27" s="107"/>
      <c r="N27" s="110">
        <f t="shared" si="0"/>
        <v>31.55</v>
      </c>
      <c r="O27" s="32">
        <f>N27/G1</f>
        <v>29.212962962962962</v>
      </c>
    </row>
    <row r="28" spans="1:15" ht="15" customHeight="1" x14ac:dyDescent="0.2">
      <c r="B28" s="10"/>
      <c r="D28" s="20" t="s">
        <v>25</v>
      </c>
      <c r="E28" s="111">
        <f t="shared" ref="E28:N28" si="2">SUM(E5:E27)</f>
        <v>0</v>
      </c>
      <c r="F28" s="111">
        <f t="shared" si="2"/>
        <v>215</v>
      </c>
      <c r="G28" s="111">
        <f t="shared" si="2"/>
        <v>350.37</v>
      </c>
      <c r="H28" s="111">
        <f t="shared" si="2"/>
        <v>164.04999999999998</v>
      </c>
      <c r="I28" s="112">
        <f t="shared" si="2"/>
        <v>28</v>
      </c>
      <c r="J28" s="113">
        <f t="shared" si="2"/>
        <v>172</v>
      </c>
      <c r="K28" s="111">
        <f t="shared" si="2"/>
        <v>11.75</v>
      </c>
      <c r="L28" s="111">
        <f t="shared" si="2"/>
        <v>6</v>
      </c>
      <c r="M28" s="111">
        <f t="shared" si="2"/>
        <v>8.99</v>
      </c>
      <c r="N28" s="111">
        <f t="shared" si="2"/>
        <v>956.16000000000008</v>
      </c>
      <c r="O28" s="19"/>
    </row>
    <row r="29" spans="1:15" ht="15" customHeight="1" x14ac:dyDescent="0.2">
      <c r="B29" s="4"/>
      <c r="C29" s="4"/>
      <c r="D29" s="25" t="s">
        <v>24</v>
      </c>
      <c r="E29" s="30">
        <f>E28/G1</f>
        <v>0</v>
      </c>
      <c r="F29" s="30">
        <f>F28/G1</f>
        <v>199.07407407407405</v>
      </c>
      <c r="G29" s="30">
        <f>G28/G1</f>
        <v>324.41666666666663</v>
      </c>
      <c r="H29" s="30">
        <f>H28/G1</f>
        <v>151.89814814814812</v>
      </c>
      <c r="I29" s="39">
        <f>I28/G1</f>
        <v>25.925925925925924</v>
      </c>
      <c r="J29" s="40">
        <f>J28/G1</f>
        <v>159.25925925925924</v>
      </c>
      <c r="K29" s="30">
        <f>K28/G1</f>
        <v>10.87962962962963</v>
      </c>
      <c r="L29" s="30">
        <f>L28/G1</f>
        <v>5.5555555555555554</v>
      </c>
      <c r="M29" s="30">
        <f>M28/G1</f>
        <v>8.3240740740740744</v>
      </c>
      <c r="N29" s="3"/>
      <c r="O29" s="19"/>
    </row>
    <row r="30" spans="1:15" ht="15" customHeight="1" x14ac:dyDescent="0.2">
      <c r="D30" s="28" t="s">
        <v>26</v>
      </c>
      <c r="E30" s="31">
        <f>E29/C27</f>
        <v>0</v>
      </c>
      <c r="F30" s="31">
        <f>F29/C27</f>
        <v>9.0488215488215484</v>
      </c>
      <c r="G30" s="31">
        <f>G29/C27</f>
        <v>14.746212121212119</v>
      </c>
      <c r="H30" s="31">
        <f>H29/C27</f>
        <v>6.9044612794612785</v>
      </c>
      <c r="I30" s="195">
        <f>(I29+J29)/C27</f>
        <v>8.4175084175084169</v>
      </c>
      <c r="J30" s="196"/>
      <c r="K30" s="31">
        <f>K29/C27</f>
        <v>0.49452861952861954</v>
      </c>
      <c r="L30" s="31">
        <f>L29/C27</f>
        <v>0.25252525252525254</v>
      </c>
      <c r="M30" s="31">
        <f>M29/C27</f>
        <v>0.37836700336700341</v>
      </c>
      <c r="N30" s="3"/>
      <c r="O30" s="22"/>
    </row>
    <row r="31" spans="1:15" ht="15" customHeight="1" x14ac:dyDescent="0.2">
      <c r="D31" s="23" t="s">
        <v>37</v>
      </c>
      <c r="E31" s="43">
        <f>SUM(E29:M29)</f>
        <v>885.33333333333326</v>
      </c>
      <c r="I31" s="193">
        <f>I29+J29</f>
        <v>185.18518518518516</v>
      </c>
      <c r="J31" s="194"/>
    </row>
    <row r="32" spans="1:15" ht="15" customHeight="1" x14ac:dyDescent="0.2">
      <c r="D32" s="23" t="s">
        <v>38</v>
      </c>
      <c r="E32" s="45">
        <f>E31/C27</f>
        <v>40.242424242424242</v>
      </c>
      <c r="F32" s="29"/>
    </row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</sheetData>
  <sheetProtection insertColumns="0" insertRows="0" deleteColumns="0" deleteRows="0"/>
  <mergeCells count="9">
    <mergeCell ref="I31:J31"/>
    <mergeCell ref="N3:N4"/>
    <mergeCell ref="O3:O4"/>
    <mergeCell ref="I30:J30"/>
    <mergeCell ref="I3:J3"/>
    <mergeCell ref="A3:B4"/>
    <mergeCell ref="C3:C4"/>
    <mergeCell ref="D3:D4"/>
    <mergeCell ref="B1:C1"/>
  </mergeCells>
  <phoneticPr fontId="9" type="noConversion"/>
  <pageMargins left="0.7" right="0.7" top="0.75" bottom="0.75" header="0.3" footer="0.3"/>
  <pageSetup paperSize="9" scale="51" orientation="portrait" horizontalDpi="4294967292" verticalDpi="4294967292"/>
  <ignoredErrors>
    <ignoredError sqref="E11:F11 N5:N10 E28:N28 E15:F15 I14:J14 E13:F13 E12:F12 K12:N12 E19:F20 E16:F16 K16:N16 E17 I17 E22:F23 E21 I21:L21 E26 J26:L26 H11:I11 H15:K15 I13:N13 H19:N20 H16:I16 H22:J22 K11:N11 E18 E25 L14:N14 I18:N18 K17:N17 M15:N15 I25:N25 I24:J24 I23:J23 E24 I27:J27 N21 L22:N22 L23:N23 L24:N24 N26 L27:N27" emptyCellReference="1"/>
    <ignoredError sqref="B6:B27" unlockedFormula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106"/>
  <sheetViews>
    <sheetView zoomScale="150" zoomScaleNormal="150" zoomScalePageLayoutView="150" workbookViewId="0">
      <selection activeCell="D5" sqref="D5:M41"/>
    </sheetView>
  </sheetViews>
  <sheetFormatPr baseColWidth="10" defaultColWidth="8.83203125" defaultRowHeight="11" x14ac:dyDescent="0.2"/>
  <cols>
    <col min="1" max="1" width="3.83203125" style="20" bestFit="1" customWidth="1"/>
    <col min="2" max="2" width="9" style="20" bestFit="1" customWidth="1"/>
    <col min="3" max="3" width="3.83203125" style="20" bestFit="1" customWidth="1"/>
    <col min="4" max="4" width="28.83203125" style="20" customWidth="1"/>
    <col min="5" max="10" width="10.83203125" style="2" customWidth="1"/>
    <col min="11" max="13" width="8.83203125" style="2" customWidth="1"/>
    <col min="14" max="14" width="10.83203125" style="2" customWidth="1"/>
    <col min="15" max="15" width="10.83203125" style="20" customWidth="1"/>
    <col min="16" max="16" width="8.83203125" style="27"/>
    <col min="17" max="16384" width="8.83203125" style="20"/>
  </cols>
  <sheetData>
    <row r="1" spans="1:17" ht="20" customHeight="1" x14ac:dyDescent="0.2">
      <c r="B1" s="192" t="s">
        <v>0</v>
      </c>
      <c r="C1" s="192"/>
      <c r="D1" s="16" t="s">
        <v>101</v>
      </c>
      <c r="E1" s="13" t="s">
        <v>9</v>
      </c>
      <c r="F1" s="13" t="s">
        <v>10</v>
      </c>
      <c r="G1" s="142">
        <v>3.61</v>
      </c>
      <c r="H1" s="14" t="s">
        <v>153</v>
      </c>
      <c r="I1" s="47"/>
      <c r="J1" s="5"/>
      <c r="K1" s="5"/>
      <c r="L1" s="5"/>
      <c r="M1" s="5"/>
      <c r="N1" s="5"/>
      <c r="O1" s="6"/>
    </row>
    <row r="2" spans="1:17" ht="6" customHeight="1" x14ac:dyDescent="0.2">
      <c r="B2" s="21"/>
      <c r="C2" s="21"/>
      <c r="D2" s="12"/>
      <c r="E2" s="13"/>
      <c r="F2" s="13"/>
      <c r="G2" s="15"/>
      <c r="H2" s="15"/>
      <c r="I2" s="5"/>
      <c r="J2" s="5"/>
      <c r="K2" s="5"/>
      <c r="L2" s="5"/>
      <c r="M2" s="5"/>
      <c r="N2" s="5"/>
      <c r="O2" s="6"/>
    </row>
    <row r="3" spans="1:17" ht="28" customHeight="1" x14ac:dyDescent="0.2">
      <c r="A3" s="189" t="s">
        <v>2</v>
      </c>
      <c r="B3" s="189"/>
      <c r="C3" s="190" t="s">
        <v>6</v>
      </c>
      <c r="D3" s="191" t="s">
        <v>8</v>
      </c>
      <c r="E3" s="162"/>
      <c r="F3" s="163"/>
      <c r="G3" s="162"/>
      <c r="H3" s="164"/>
      <c r="I3" s="198" t="s">
        <v>7</v>
      </c>
      <c r="J3" s="199"/>
      <c r="K3" s="167"/>
      <c r="L3" s="163"/>
      <c r="M3" s="163"/>
      <c r="N3" s="197" t="s">
        <v>12</v>
      </c>
      <c r="O3" s="197" t="s">
        <v>13</v>
      </c>
    </row>
    <row r="4" spans="1:17" s="1" customFormat="1" ht="39.75" customHeight="1" x14ac:dyDescent="0.2">
      <c r="A4" s="189"/>
      <c r="B4" s="189"/>
      <c r="C4" s="190"/>
      <c r="D4" s="191"/>
      <c r="E4" s="160" t="s">
        <v>11</v>
      </c>
      <c r="F4" s="161" t="s">
        <v>1</v>
      </c>
      <c r="G4" s="160" t="s">
        <v>5</v>
      </c>
      <c r="H4" s="34" t="s">
        <v>52</v>
      </c>
      <c r="I4" s="33" t="s">
        <v>4</v>
      </c>
      <c r="J4" s="34" t="s">
        <v>43</v>
      </c>
      <c r="K4" s="33" t="s">
        <v>129</v>
      </c>
      <c r="L4" s="161" t="s">
        <v>42</v>
      </c>
      <c r="M4" s="161" t="s">
        <v>27</v>
      </c>
      <c r="N4" s="197"/>
      <c r="O4" s="197"/>
      <c r="P4" s="143"/>
    </row>
    <row r="5" spans="1:17" ht="15" customHeight="1" x14ac:dyDescent="0.2">
      <c r="A5" s="20" t="s">
        <v>68</v>
      </c>
      <c r="B5" s="8">
        <v>42238</v>
      </c>
      <c r="C5" s="9"/>
      <c r="D5" s="11" t="s">
        <v>143</v>
      </c>
      <c r="E5" s="131"/>
      <c r="F5" s="131"/>
      <c r="G5" s="131"/>
      <c r="H5" s="131">
        <v>15</v>
      </c>
      <c r="I5" s="132"/>
      <c r="J5" s="133"/>
      <c r="K5" s="131"/>
      <c r="L5" s="131"/>
      <c r="M5" s="131"/>
      <c r="N5" s="134">
        <f t="shared" ref="N5:N41" si="0">SUM(E5:M5)</f>
        <v>15</v>
      </c>
      <c r="O5" s="32">
        <f>N5/G1</f>
        <v>4.1551246537396125</v>
      </c>
    </row>
    <row r="6" spans="1:17" ht="15" customHeight="1" x14ac:dyDescent="0.2">
      <c r="A6" s="20" t="s">
        <v>62</v>
      </c>
      <c r="B6" s="10">
        <f>B5+1</f>
        <v>42239</v>
      </c>
      <c r="C6" s="9">
        <v>1</v>
      </c>
      <c r="D6" s="11" t="s">
        <v>143</v>
      </c>
      <c r="E6" s="131"/>
      <c r="F6" s="131"/>
      <c r="G6" s="131">
        <v>45.3</v>
      </c>
      <c r="H6" s="131">
        <v>6.5</v>
      </c>
      <c r="I6" s="132"/>
      <c r="J6" s="133"/>
      <c r="K6" s="131"/>
      <c r="L6" s="131"/>
      <c r="M6" s="131"/>
      <c r="N6" s="134">
        <f t="shared" si="0"/>
        <v>51.8</v>
      </c>
      <c r="O6" s="32">
        <f>N6/G1</f>
        <v>14.349030470914126</v>
      </c>
    </row>
    <row r="7" spans="1:17" ht="15" customHeight="1" x14ac:dyDescent="0.2">
      <c r="A7" s="20" t="s">
        <v>63</v>
      </c>
      <c r="B7" s="10">
        <f t="shared" ref="B7:B41" si="1">B6+1</f>
        <v>42240</v>
      </c>
      <c r="C7" s="9">
        <v>2</v>
      </c>
      <c r="D7" s="11" t="s">
        <v>143</v>
      </c>
      <c r="E7" s="131"/>
      <c r="F7" s="131"/>
      <c r="G7" s="131">
        <v>63</v>
      </c>
      <c r="H7" s="131">
        <v>26</v>
      </c>
      <c r="I7" s="132"/>
      <c r="J7" s="133"/>
      <c r="K7" s="131"/>
      <c r="L7" s="131"/>
      <c r="M7" s="131"/>
      <c r="N7" s="134">
        <f t="shared" si="0"/>
        <v>89</v>
      </c>
      <c r="O7" s="32">
        <f>N7/G1</f>
        <v>24.653739612188367</v>
      </c>
    </row>
    <row r="8" spans="1:17" ht="15" customHeight="1" x14ac:dyDescent="0.2">
      <c r="A8" s="20" t="s">
        <v>64</v>
      </c>
      <c r="B8" s="10">
        <f t="shared" si="1"/>
        <v>42241</v>
      </c>
      <c r="C8" s="9">
        <v>3</v>
      </c>
      <c r="D8" s="11" t="s">
        <v>168</v>
      </c>
      <c r="E8" s="131">
        <v>7.6</v>
      </c>
      <c r="F8" s="131">
        <v>50</v>
      </c>
      <c r="G8" s="131">
        <v>39.5</v>
      </c>
      <c r="H8" s="131">
        <v>44.2</v>
      </c>
      <c r="I8" s="132"/>
      <c r="J8" s="133"/>
      <c r="K8" s="131"/>
      <c r="L8" s="131"/>
      <c r="M8" s="131"/>
      <c r="N8" s="134">
        <f t="shared" si="0"/>
        <v>141.30000000000001</v>
      </c>
      <c r="O8" s="32">
        <f>N8/G1</f>
        <v>39.141274238227155</v>
      </c>
    </row>
    <row r="9" spans="1:17" ht="15" customHeight="1" x14ac:dyDescent="0.2">
      <c r="A9" s="20" t="s">
        <v>65</v>
      </c>
      <c r="B9" s="10">
        <f t="shared" si="1"/>
        <v>42242</v>
      </c>
      <c r="C9" s="9">
        <v>4</v>
      </c>
      <c r="D9" s="11" t="s">
        <v>172</v>
      </c>
      <c r="E9" s="131"/>
      <c r="F9" s="131"/>
      <c r="G9" s="131">
        <v>18.95</v>
      </c>
      <c r="H9" s="131">
        <v>140</v>
      </c>
      <c r="I9" s="132">
        <v>650</v>
      </c>
      <c r="J9" s="133"/>
      <c r="K9" s="131"/>
      <c r="L9" s="131"/>
      <c r="M9" s="131"/>
      <c r="N9" s="134">
        <f t="shared" si="0"/>
        <v>808.95</v>
      </c>
      <c r="O9" s="32">
        <f>N9/G1</f>
        <v>224.08587257617731</v>
      </c>
    </row>
    <row r="10" spans="1:17" ht="15" customHeight="1" x14ac:dyDescent="0.2">
      <c r="A10" s="20" t="s">
        <v>66</v>
      </c>
      <c r="B10" s="10">
        <f t="shared" si="1"/>
        <v>42243</v>
      </c>
      <c r="C10" s="9">
        <v>5</v>
      </c>
      <c r="D10" s="11" t="s">
        <v>173</v>
      </c>
      <c r="E10" s="131"/>
      <c r="F10" s="131"/>
      <c r="G10" s="131">
        <v>31</v>
      </c>
      <c r="H10" s="131">
        <v>14</v>
      </c>
      <c r="I10" s="132"/>
      <c r="J10" s="133"/>
      <c r="K10" s="131"/>
      <c r="L10" s="131"/>
      <c r="M10" s="131"/>
      <c r="N10" s="134">
        <f t="shared" si="0"/>
        <v>45</v>
      </c>
      <c r="O10" s="32">
        <f>N10/G1</f>
        <v>12.465373961218837</v>
      </c>
      <c r="Q10" s="27"/>
    </row>
    <row r="11" spans="1:17" ht="15" customHeight="1" x14ac:dyDescent="0.2">
      <c r="A11" s="20" t="s">
        <v>67</v>
      </c>
      <c r="B11" s="10">
        <f t="shared" si="1"/>
        <v>42244</v>
      </c>
      <c r="C11" s="9">
        <v>6</v>
      </c>
      <c r="D11" s="11" t="s">
        <v>165</v>
      </c>
      <c r="E11" s="131"/>
      <c r="F11" s="131"/>
      <c r="G11" s="131">
        <v>49.5</v>
      </c>
      <c r="H11" s="131"/>
      <c r="I11" s="132"/>
      <c r="J11" s="133"/>
      <c r="K11" s="131"/>
      <c r="L11" s="131"/>
      <c r="M11" s="131"/>
      <c r="N11" s="134">
        <f t="shared" si="0"/>
        <v>49.5</v>
      </c>
      <c r="O11" s="32">
        <f>N11/G1</f>
        <v>13.711911357340721</v>
      </c>
    </row>
    <row r="12" spans="1:17" ht="15" customHeight="1" x14ac:dyDescent="0.2">
      <c r="A12" s="20" t="s">
        <v>68</v>
      </c>
      <c r="B12" s="10">
        <f t="shared" si="1"/>
        <v>42245</v>
      </c>
      <c r="C12" s="9">
        <v>7</v>
      </c>
      <c r="D12" s="11" t="s">
        <v>174</v>
      </c>
      <c r="E12" s="131"/>
      <c r="F12" s="131">
        <v>100</v>
      </c>
      <c r="G12" s="131">
        <v>40</v>
      </c>
      <c r="H12" s="131">
        <v>200</v>
      </c>
      <c r="I12" s="132"/>
      <c r="J12" s="133"/>
      <c r="K12" s="131"/>
      <c r="L12" s="131"/>
      <c r="M12" s="131"/>
      <c r="N12" s="134">
        <f t="shared" si="0"/>
        <v>340</v>
      </c>
      <c r="O12" s="32">
        <f>N12/G1</f>
        <v>94.18282548476455</v>
      </c>
      <c r="Q12" s="27"/>
    </row>
    <row r="13" spans="1:17" ht="15" customHeight="1" x14ac:dyDescent="0.2">
      <c r="A13" s="20" t="s">
        <v>62</v>
      </c>
      <c r="B13" s="10">
        <f t="shared" si="1"/>
        <v>42246</v>
      </c>
      <c r="C13" s="9">
        <v>8</v>
      </c>
      <c r="D13" s="11" t="s">
        <v>155</v>
      </c>
      <c r="E13" s="131"/>
      <c r="F13" s="131"/>
      <c r="G13" s="131">
        <v>23</v>
      </c>
      <c r="H13" s="131">
        <v>5</v>
      </c>
      <c r="I13" s="132"/>
      <c r="J13" s="133"/>
      <c r="K13" s="131">
        <v>1</v>
      </c>
      <c r="L13" s="131"/>
      <c r="M13" s="131"/>
      <c r="N13" s="134">
        <f t="shared" si="0"/>
        <v>29</v>
      </c>
      <c r="O13" s="32">
        <f>N13/G1</f>
        <v>8.0332409972299175</v>
      </c>
    </row>
    <row r="14" spans="1:17" ht="15" customHeight="1" x14ac:dyDescent="0.2">
      <c r="A14" s="20" t="s">
        <v>63</v>
      </c>
      <c r="B14" s="10">
        <f t="shared" si="1"/>
        <v>42247</v>
      </c>
      <c r="C14" s="9">
        <v>9</v>
      </c>
      <c r="D14" s="11" t="s">
        <v>155</v>
      </c>
      <c r="E14" s="131"/>
      <c r="F14" s="131"/>
      <c r="G14" s="131">
        <v>34.700000000000003</v>
      </c>
      <c r="H14" s="131"/>
      <c r="I14" s="132"/>
      <c r="J14" s="133"/>
      <c r="K14" s="131">
        <v>4</v>
      </c>
      <c r="L14" s="131"/>
      <c r="M14" s="131"/>
      <c r="N14" s="134">
        <f t="shared" si="0"/>
        <v>38.700000000000003</v>
      </c>
      <c r="O14" s="32">
        <f>N14/G1</f>
        <v>10.720221606648201</v>
      </c>
    </row>
    <row r="15" spans="1:17" ht="15" customHeight="1" x14ac:dyDescent="0.2">
      <c r="A15" s="20" t="s">
        <v>64</v>
      </c>
      <c r="B15" s="10">
        <f t="shared" si="1"/>
        <v>42248</v>
      </c>
      <c r="C15" s="9">
        <v>10</v>
      </c>
      <c r="D15" s="11" t="s">
        <v>155</v>
      </c>
      <c r="E15" s="131"/>
      <c r="F15" s="131"/>
      <c r="G15" s="131">
        <v>12.4</v>
      </c>
      <c r="H15" s="131">
        <v>20</v>
      </c>
      <c r="I15" s="132">
        <v>30</v>
      </c>
      <c r="J15" s="133"/>
      <c r="K15" s="131">
        <v>1.5</v>
      </c>
      <c r="L15" s="131"/>
      <c r="M15" s="131"/>
      <c r="N15" s="134">
        <f t="shared" si="0"/>
        <v>63.9</v>
      </c>
      <c r="O15" s="32">
        <f>N15/G1</f>
        <v>17.70083102493075</v>
      </c>
    </row>
    <row r="16" spans="1:17" ht="15" customHeight="1" x14ac:dyDescent="0.2">
      <c r="A16" s="20" t="s">
        <v>65</v>
      </c>
      <c r="B16" s="10">
        <f t="shared" si="1"/>
        <v>42249</v>
      </c>
      <c r="C16" s="9">
        <v>11</v>
      </c>
      <c r="D16" s="11" t="s">
        <v>155</v>
      </c>
      <c r="E16" s="131"/>
      <c r="F16" s="131"/>
      <c r="G16" s="131">
        <v>46</v>
      </c>
      <c r="H16" s="131">
        <v>10</v>
      </c>
      <c r="I16" s="132"/>
      <c r="J16" s="133"/>
      <c r="K16" s="131">
        <v>20.75</v>
      </c>
      <c r="L16" s="131"/>
      <c r="M16" s="131"/>
      <c r="N16" s="134">
        <f t="shared" si="0"/>
        <v>76.75</v>
      </c>
      <c r="O16" s="32">
        <f>N16/G1</f>
        <v>21.260387811634349</v>
      </c>
    </row>
    <row r="17" spans="1:15" ht="15" customHeight="1" x14ac:dyDescent="0.2">
      <c r="A17" s="20" t="s">
        <v>66</v>
      </c>
      <c r="B17" s="10">
        <f t="shared" si="1"/>
        <v>42250</v>
      </c>
      <c r="C17" s="9">
        <v>12</v>
      </c>
      <c r="D17" s="11" t="s">
        <v>155</v>
      </c>
      <c r="E17" s="131"/>
      <c r="F17" s="131"/>
      <c r="G17" s="131">
        <v>40.75</v>
      </c>
      <c r="H17" s="131">
        <v>4.5</v>
      </c>
      <c r="I17" s="132"/>
      <c r="J17" s="133"/>
      <c r="K17" s="131"/>
      <c r="L17" s="131"/>
      <c r="M17" s="131"/>
      <c r="N17" s="134">
        <f t="shared" si="0"/>
        <v>45.25</v>
      </c>
      <c r="O17" s="32">
        <f>N17/G1</f>
        <v>12.534626038781164</v>
      </c>
    </row>
    <row r="18" spans="1:15" ht="15" customHeight="1" x14ac:dyDescent="0.2">
      <c r="A18" s="20" t="s">
        <v>67</v>
      </c>
      <c r="B18" s="10">
        <f t="shared" si="1"/>
        <v>42251</v>
      </c>
      <c r="C18" s="9">
        <v>13</v>
      </c>
      <c r="D18" s="11" t="s">
        <v>155</v>
      </c>
      <c r="E18" s="131"/>
      <c r="F18" s="131"/>
      <c r="G18" s="131">
        <v>23.22</v>
      </c>
      <c r="H18" s="131"/>
      <c r="I18" s="132"/>
      <c r="J18" s="133"/>
      <c r="K18" s="131">
        <v>3.09</v>
      </c>
      <c r="L18" s="131"/>
      <c r="M18" s="131"/>
      <c r="N18" s="134">
        <f t="shared" si="0"/>
        <v>26.31</v>
      </c>
      <c r="O18" s="32">
        <f>N18/G1</f>
        <v>7.2880886426592797</v>
      </c>
    </row>
    <row r="19" spans="1:15" ht="15" customHeight="1" x14ac:dyDescent="0.2">
      <c r="A19" s="20" t="s">
        <v>68</v>
      </c>
      <c r="B19" s="10">
        <f t="shared" si="1"/>
        <v>42252</v>
      </c>
      <c r="C19" s="9">
        <v>14</v>
      </c>
      <c r="D19" s="11" t="s">
        <v>155</v>
      </c>
      <c r="E19" s="131"/>
      <c r="F19" s="131"/>
      <c r="G19" s="131">
        <v>37</v>
      </c>
      <c r="H19" s="131">
        <v>8</v>
      </c>
      <c r="I19" s="132"/>
      <c r="J19" s="133"/>
      <c r="K19" s="131">
        <v>5.9</v>
      </c>
      <c r="L19" s="131"/>
      <c r="M19" s="131"/>
      <c r="N19" s="134">
        <f t="shared" si="0"/>
        <v>50.9</v>
      </c>
      <c r="O19" s="32">
        <f>N19/G1</f>
        <v>14.099722991689751</v>
      </c>
    </row>
    <row r="20" spans="1:15" ht="15" customHeight="1" x14ac:dyDescent="0.2">
      <c r="A20" s="20" t="s">
        <v>62</v>
      </c>
      <c r="B20" s="10">
        <f t="shared" si="1"/>
        <v>42253</v>
      </c>
      <c r="C20" s="9">
        <v>15</v>
      </c>
      <c r="D20" s="11" t="s">
        <v>155</v>
      </c>
      <c r="E20" s="131"/>
      <c r="F20" s="131"/>
      <c r="G20" s="131">
        <v>55.69</v>
      </c>
      <c r="H20" s="131"/>
      <c r="I20" s="132"/>
      <c r="J20" s="133"/>
      <c r="K20" s="131"/>
      <c r="L20" s="131"/>
      <c r="M20" s="131"/>
      <c r="N20" s="134">
        <f t="shared" si="0"/>
        <v>55.69</v>
      </c>
      <c r="O20" s="32">
        <f>N20/G1</f>
        <v>15.426592797783933</v>
      </c>
    </row>
    <row r="21" spans="1:15" ht="15" customHeight="1" x14ac:dyDescent="0.2">
      <c r="A21" s="20" t="s">
        <v>63</v>
      </c>
      <c r="B21" s="10">
        <f t="shared" si="1"/>
        <v>42254</v>
      </c>
      <c r="C21" s="9">
        <v>16</v>
      </c>
      <c r="D21" s="11" t="s">
        <v>155</v>
      </c>
      <c r="E21" s="131"/>
      <c r="F21" s="131"/>
      <c r="G21" s="131">
        <v>22.85</v>
      </c>
      <c r="H21" s="131">
        <v>3.5</v>
      </c>
      <c r="I21" s="132">
        <v>24</v>
      </c>
      <c r="J21" s="133"/>
      <c r="K21" s="131">
        <v>12.49</v>
      </c>
      <c r="L21" s="131"/>
      <c r="M21" s="131"/>
      <c r="N21" s="134">
        <f t="shared" si="0"/>
        <v>62.84</v>
      </c>
      <c r="O21" s="32">
        <f>N21/G1</f>
        <v>17.407202216066484</v>
      </c>
    </row>
    <row r="22" spans="1:15" ht="15" customHeight="1" x14ac:dyDescent="0.2">
      <c r="A22" s="20" t="s">
        <v>64</v>
      </c>
      <c r="B22" s="10">
        <f t="shared" si="1"/>
        <v>42255</v>
      </c>
      <c r="C22" s="9">
        <v>17</v>
      </c>
      <c r="D22" s="11" t="s">
        <v>178</v>
      </c>
      <c r="E22" s="131"/>
      <c r="F22" s="131"/>
      <c r="G22" s="131">
        <v>28.5</v>
      </c>
      <c r="H22" s="131">
        <v>14.8</v>
      </c>
      <c r="I22" s="132"/>
      <c r="J22" s="133"/>
      <c r="K22" s="131"/>
      <c r="L22" s="131"/>
      <c r="M22" s="131">
        <v>150</v>
      </c>
      <c r="N22" s="134">
        <f t="shared" si="0"/>
        <v>193.3</v>
      </c>
      <c r="O22" s="32">
        <f>N22/G1</f>
        <v>53.545706371191137</v>
      </c>
    </row>
    <row r="23" spans="1:15" ht="15" customHeight="1" x14ac:dyDescent="0.2">
      <c r="A23" s="20" t="s">
        <v>65</v>
      </c>
      <c r="B23" s="10">
        <f t="shared" si="1"/>
        <v>42256</v>
      </c>
      <c r="C23" s="9">
        <v>18</v>
      </c>
      <c r="D23" s="11" t="s">
        <v>175</v>
      </c>
      <c r="E23" s="131"/>
      <c r="F23" s="131"/>
      <c r="G23" s="131">
        <v>67</v>
      </c>
      <c r="H23" s="131">
        <v>82.5</v>
      </c>
      <c r="I23" s="132"/>
      <c r="J23" s="133"/>
      <c r="K23" s="131">
        <v>1.5</v>
      </c>
      <c r="L23" s="131"/>
      <c r="M23" s="131">
        <v>0.5</v>
      </c>
      <c r="N23" s="134">
        <f t="shared" si="0"/>
        <v>151.5</v>
      </c>
      <c r="O23" s="32">
        <f>N23/G1</f>
        <v>41.966759002770083</v>
      </c>
    </row>
    <row r="24" spans="1:15" ht="15" customHeight="1" x14ac:dyDescent="0.2">
      <c r="A24" s="20" t="s">
        <v>66</v>
      </c>
      <c r="B24" s="10">
        <f t="shared" si="1"/>
        <v>42257</v>
      </c>
      <c r="C24" s="9">
        <v>19</v>
      </c>
      <c r="D24" s="11" t="s">
        <v>166</v>
      </c>
      <c r="E24" s="131"/>
      <c r="F24" s="131"/>
      <c r="G24" s="131">
        <v>22.5</v>
      </c>
      <c r="H24" s="131">
        <v>12</v>
      </c>
      <c r="I24" s="132"/>
      <c r="J24" s="133">
        <v>77.599999999999994</v>
      </c>
      <c r="K24" s="131"/>
      <c r="L24" s="131"/>
      <c r="M24" s="131">
        <v>2.5</v>
      </c>
      <c r="N24" s="134">
        <f t="shared" si="0"/>
        <v>114.6</v>
      </c>
      <c r="O24" s="32">
        <f>N24/G1</f>
        <v>31.745152354570635</v>
      </c>
    </row>
    <row r="25" spans="1:15" ht="15" customHeight="1" x14ac:dyDescent="0.2">
      <c r="A25" s="20" t="s">
        <v>67</v>
      </c>
      <c r="B25" s="10">
        <f t="shared" si="1"/>
        <v>42258</v>
      </c>
      <c r="C25" s="9">
        <v>20</v>
      </c>
      <c r="D25" s="11" t="s">
        <v>176</v>
      </c>
      <c r="E25" s="131"/>
      <c r="F25" s="131"/>
      <c r="G25" s="131">
        <v>54</v>
      </c>
      <c r="H25" s="131">
        <v>22</v>
      </c>
      <c r="I25" s="132"/>
      <c r="J25" s="133"/>
      <c r="K25" s="131"/>
      <c r="L25" s="131"/>
      <c r="M25" s="131"/>
      <c r="N25" s="134">
        <f t="shared" si="0"/>
        <v>76</v>
      </c>
      <c r="O25" s="32">
        <f>N25/G1</f>
        <v>21.05263157894737</v>
      </c>
    </row>
    <row r="26" spans="1:15" ht="15" customHeight="1" x14ac:dyDescent="0.2">
      <c r="A26" s="20" t="s">
        <v>68</v>
      </c>
      <c r="B26" s="10">
        <f t="shared" si="1"/>
        <v>42259</v>
      </c>
      <c r="C26" s="9">
        <v>21</v>
      </c>
      <c r="D26" s="11" t="s">
        <v>179</v>
      </c>
      <c r="E26" s="131"/>
      <c r="F26" s="131"/>
      <c r="G26" s="131">
        <v>32</v>
      </c>
      <c r="H26" s="131"/>
      <c r="I26" s="132">
        <v>18</v>
      </c>
      <c r="J26" s="133">
        <v>85</v>
      </c>
      <c r="K26" s="131">
        <v>3.7</v>
      </c>
      <c r="L26" s="131"/>
      <c r="M26" s="131"/>
      <c r="N26" s="134">
        <f t="shared" si="0"/>
        <v>138.69999999999999</v>
      </c>
      <c r="O26" s="32">
        <f>N26/G1</f>
        <v>38.421052631578945</v>
      </c>
    </row>
    <row r="27" spans="1:15" ht="15" customHeight="1" x14ac:dyDescent="0.2">
      <c r="A27" s="20" t="s">
        <v>62</v>
      </c>
      <c r="B27" s="10">
        <f t="shared" si="1"/>
        <v>42260</v>
      </c>
      <c r="C27" s="9">
        <v>22</v>
      </c>
      <c r="D27" s="11" t="s">
        <v>177</v>
      </c>
      <c r="E27" s="131"/>
      <c r="F27" s="131">
        <v>60</v>
      </c>
      <c r="G27" s="131">
        <v>37</v>
      </c>
      <c r="H27" s="131">
        <v>180</v>
      </c>
      <c r="I27" s="132"/>
      <c r="J27" s="133"/>
      <c r="K27" s="131"/>
      <c r="L27" s="131">
        <v>14</v>
      </c>
      <c r="M27" s="131">
        <v>10</v>
      </c>
      <c r="N27" s="134">
        <f t="shared" si="0"/>
        <v>301</v>
      </c>
      <c r="O27" s="32">
        <f>N27/G1</f>
        <v>83.37950138504155</v>
      </c>
    </row>
    <row r="28" spans="1:15" ht="15" customHeight="1" x14ac:dyDescent="0.2">
      <c r="A28" s="20" t="s">
        <v>63</v>
      </c>
      <c r="B28" s="10">
        <f t="shared" si="1"/>
        <v>42261</v>
      </c>
      <c r="C28" s="9">
        <v>23</v>
      </c>
      <c r="D28" s="11" t="s">
        <v>157</v>
      </c>
      <c r="E28" s="131"/>
      <c r="F28" s="131"/>
      <c r="G28" s="131">
        <v>14</v>
      </c>
      <c r="H28" s="131"/>
      <c r="I28" s="132"/>
      <c r="J28" s="133"/>
      <c r="K28" s="131">
        <v>1</v>
      </c>
      <c r="L28" s="131"/>
      <c r="M28" s="131"/>
      <c r="N28" s="134">
        <f t="shared" si="0"/>
        <v>15</v>
      </c>
      <c r="O28" s="32">
        <f>N28/G1</f>
        <v>4.1551246537396125</v>
      </c>
    </row>
    <row r="29" spans="1:15" ht="15" customHeight="1" x14ac:dyDescent="0.2">
      <c r="A29" s="20" t="s">
        <v>64</v>
      </c>
      <c r="B29" s="10">
        <f t="shared" si="1"/>
        <v>42262</v>
      </c>
      <c r="C29" s="9">
        <v>24</v>
      </c>
      <c r="D29" s="11" t="s">
        <v>182</v>
      </c>
      <c r="E29" s="131"/>
      <c r="F29" s="131"/>
      <c r="G29" s="131">
        <v>70</v>
      </c>
      <c r="H29" s="131"/>
      <c r="I29" s="132"/>
      <c r="J29" s="133">
        <v>210</v>
      </c>
      <c r="K29" s="131"/>
      <c r="L29" s="131"/>
      <c r="M29" s="131"/>
      <c r="N29" s="134">
        <f t="shared" si="0"/>
        <v>280</v>
      </c>
      <c r="O29" s="32">
        <f>N29/G1</f>
        <v>77.5623268698061</v>
      </c>
    </row>
    <row r="30" spans="1:15" ht="15" customHeight="1" x14ac:dyDescent="0.2">
      <c r="A30" s="20" t="s">
        <v>65</v>
      </c>
      <c r="B30" s="10">
        <f t="shared" si="1"/>
        <v>42263</v>
      </c>
      <c r="C30" s="9">
        <v>25</v>
      </c>
      <c r="D30" s="11" t="s">
        <v>183</v>
      </c>
      <c r="E30" s="131"/>
      <c r="F30" s="131">
        <v>135</v>
      </c>
      <c r="G30" s="131">
        <v>82.2</v>
      </c>
      <c r="H30" s="131"/>
      <c r="I30" s="132"/>
      <c r="J30" s="133">
        <v>50</v>
      </c>
      <c r="K30" s="131">
        <v>3.5</v>
      </c>
      <c r="L30" s="131"/>
      <c r="M30" s="131">
        <v>0.4</v>
      </c>
      <c r="N30" s="134">
        <f t="shared" si="0"/>
        <v>271.09999999999997</v>
      </c>
      <c r="O30" s="32">
        <f>N30/G1</f>
        <v>75.096952908587255</v>
      </c>
    </row>
    <row r="31" spans="1:15" ht="15" customHeight="1" x14ac:dyDescent="0.2">
      <c r="A31" s="20" t="s">
        <v>66</v>
      </c>
      <c r="B31" s="10">
        <f t="shared" si="1"/>
        <v>42264</v>
      </c>
      <c r="C31" s="9">
        <v>26</v>
      </c>
      <c r="D31" s="11" t="s">
        <v>180</v>
      </c>
      <c r="E31" s="131"/>
      <c r="F31" s="131"/>
      <c r="G31" s="131">
        <v>48</v>
      </c>
      <c r="H31" s="131">
        <v>70</v>
      </c>
      <c r="I31" s="132"/>
      <c r="J31" s="133"/>
      <c r="K31" s="131"/>
      <c r="L31" s="131"/>
      <c r="M31" s="131"/>
      <c r="N31" s="134">
        <f t="shared" si="0"/>
        <v>118</v>
      </c>
      <c r="O31" s="32">
        <f>N31/G1</f>
        <v>32.686980609418285</v>
      </c>
    </row>
    <row r="32" spans="1:15" ht="15" customHeight="1" x14ac:dyDescent="0.2">
      <c r="A32" s="20" t="s">
        <v>67</v>
      </c>
      <c r="B32" s="10">
        <f t="shared" si="1"/>
        <v>42265</v>
      </c>
      <c r="C32" s="9">
        <v>27</v>
      </c>
      <c r="D32" s="11" t="s">
        <v>181</v>
      </c>
      <c r="E32" s="135"/>
      <c r="F32" s="135">
        <v>100</v>
      </c>
      <c r="G32" s="131">
        <v>80</v>
      </c>
      <c r="H32" s="131"/>
      <c r="I32" s="132">
        <v>284</v>
      </c>
      <c r="J32" s="137"/>
      <c r="K32" s="135">
        <v>1</v>
      </c>
      <c r="L32" s="138"/>
      <c r="M32" s="138"/>
      <c r="N32" s="134">
        <f t="shared" si="0"/>
        <v>465</v>
      </c>
      <c r="O32" s="32">
        <f>N32/G1</f>
        <v>128.80886426592798</v>
      </c>
    </row>
    <row r="33" spans="1:15" ht="15" customHeight="1" x14ac:dyDescent="0.2">
      <c r="A33" s="20" t="s">
        <v>68</v>
      </c>
      <c r="B33" s="10">
        <f t="shared" si="1"/>
        <v>42266</v>
      </c>
      <c r="C33" s="9">
        <v>28</v>
      </c>
      <c r="D33" s="11" t="s">
        <v>184</v>
      </c>
      <c r="E33" s="135"/>
      <c r="F33" s="135"/>
      <c r="G33" s="131">
        <v>43.9</v>
      </c>
      <c r="H33" s="131">
        <v>70</v>
      </c>
      <c r="I33" s="132"/>
      <c r="J33" s="137"/>
      <c r="K33" s="135"/>
      <c r="L33" s="138"/>
      <c r="M33" s="135">
        <v>20</v>
      </c>
      <c r="N33" s="134">
        <f t="shared" ref="N33:N36" si="2">SUM(E33:M33)</f>
        <v>133.9</v>
      </c>
      <c r="O33" s="32">
        <f>N33/G1</f>
        <v>37.091412742382275</v>
      </c>
    </row>
    <row r="34" spans="1:15" ht="15" customHeight="1" x14ac:dyDescent="0.2">
      <c r="A34" s="20" t="s">
        <v>62</v>
      </c>
      <c r="B34" s="10">
        <f t="shared" si="1"/>
        <v>42267</v>
      </c>
      <c r="C34" s="9">
        <v>29</v>
      </c>
      <c r="D34" s="11" t="s">
        <v>157</v>
      </c>
      <c r="E34" s="135"/>
      <c r="F34" s="131">
        <v>45</v>
      </c>
      <c r="G34" s="131">
        <v>36.5</v>
      </c>
      <c r="H34" s="135">
        <v>120</v>
      </c>
      <c r="I34" s="136"/>
      <c r="J34" s="137"/>
      <c r="K34" s="135"/>
      <c r="L34" s="138"/>
      <c r="M34" s="135"/>
      <c r="N34" s="134">
        <f t="shared" si="2"/>
        <v>201.5</v>
      </c>
      <c r="O34" s="32">
        <f>N34/G1</f>
        <v>55.817174515235457</v>
      </c>
    </row>
    <row r="35" spans="1:15" ht="15" customHeight="1" x14ac:dyDescent="0.2">
      <c r="A35" s="20" t="s">
        <v>63</v>
      </c>
      <c r="B35" s="10">
        <f t="shared" si="1"/>
        <v>42268</v>
      </c>
      <c r="C35" s="9">
        <v>30</v>
      </c>
      <c r="D35" s="11" t="s">
        <v>156</v>
      </c>
      <c r="E35" s="135"/>
      <c r="F35" s="135">
        <v>50</v>
      </c>
      <c r="G35" s="131">
        <v>54.6</v>
      </c>
      <c r="H35" s="135"/>
      <c r="I35" s="136"/>
      <c r="J35" s="137"/>
      <c r="K35" s="135">
        <v>13.1</v>
      </c>
      <c r="L35" s="131">
        <v>14</v>
      </c>
      <c r="M35" s="135">
        <v>8.6999999999999993</v>
      </c>
      <c r="N35" s="134">
        <f t="shared" si="2"/>
        <v>140.39999999999998</v>
      </c>
      <c r="O35" s="32">
        <f>N35/G1</f>
        <v>38.891966759002763</v>
      </c>
    </row>
    <row r="36" spans="1:15" ht="15" customHeight="1" x14ac:dyDescent="0.2">
      <c r="A36" s="20" t="s">
        <v>64</v>
      </c>
      <c r="B36" s="10">
        <f t="shared" si="1"/>
        <v>42269</v>
      </c>
      <c r="C36" s="9">
        <v>31</v>
      </c>
      <c r="D36" s="11" t="s">
        <v>186</v>
      </c>
      <c r="E36" s="135"/>
      <c r="F36" s="135"/>
      <c r="G36" s="131">
        <v>38.799999999999997</v>
      </c>
      <c r="H36" s="135"/>
      <c r="I36" s="132">
        <v>170</v>
      </c>
      <c r="J36" s="137">
        <v>130</v>
      </c>
      <c r="K36" s="135"/>
      <c r="L36" s="138"/>
      <c r="M36" s="135"/>
      <c r="N36" s="134">
        <f t="shared" si="2"/>
        <v>338.8</v>
      </c>
      <c r="O36" s="32">
        <f>N36/G1</f>
        <v>93.850415512465375</v>
      </c>
    </row>
    <row r="37" spans="1:15" ht="15" customHeight="1" x14ac:dyDescent="0.2">
      <c r="A37" s="20" t="s">
        <v>65</v>
      </c>
      <c r="B37" s="10">
        <f t="shared" si="1"/>
        <v>42270</v>
      </c>
      <c r="C37" s="9">
        <v>32</v>
      </c>
      <c r="D37" s="11" t="s">
        <v>187</v>
      </c>
      <c r="E37" s="131"/>
      <c r="F37" s="131"/>
      <c r="G37" s="131">
        <v>61.3</v>
      </c>
      <c r="H37" s="131"/>
      <c r="I37" s="132"/>
      <c r="J37" s="133"/>
      <c r="K37" s="131"/>
      <c r="L37" s="131"/>
      <c r="M37" s="135"/>
      <c r="N37" s="134">
        <f t="shared" si="0"/>
        <v>61.3</v>
      </c>
      <c r="O37" s="32">
        <f>N37/G1</f>
        <v>16.980609418282548</v>
      </c>
    </row>
    <row r="38" spans="1:15" ht="15" customHeight="1" x14ac:dyDescent="0.2">
      <c r="A38" s="20" t="s">
        <v>66</v>
      </c>
      <c r="B38" s="10">
        <f t="shared" si="1"/>
        <v>42271</v>
      </c>
      <c r="C38" s="9">
        <v>33</v>
      </c>
      <c r="D38" s="11" t="s">
        <v>185</v>
      </c>
      <c r="E38" s="131"/>
      <c r="F38" s="131">
        <v>50</v>
      </c>
      <c r="G38" s="131">
        <v>43.9</v>
      </c>
      <c r="H38" s="131">
        <v>40</v>
      </c>
      <c r="I38" s="132"/>
      <c r="J38" s="133"/>
      <c r="K38" s="131">
        <v>2</v>
      </c>
      <c r="L38" s="131"/>
      <c r="M38" s="135"/>
      <c r="N38" s="134">
        <f t="shared" ref="N38:N40" si="3">SUM(E38:M38)</f>
        <v>135.9</v>
      </c>
      <c r="O38" s="32">
        <f>N38/G1</f>
        <v>37.64542936288089</v>
      </c>
    </row>
    <row r="39" spans="1:15" ht="15" customHeight="1" x14ac:dyDescent="0.2">
      <c r="A39" s="20" t="s">
        <v>67</v>
      </c>
      <c r="B39" s="10">
        <f t="shared" si="1"/>
        <v>42272</v>
      </c>
      <c r="C39" s="9">
        <v>34</v>
      </c>
      <c r="D39" s="11" t="s">
        <v>158</v>
      </c>
      <c r="E39" s="131"/>
      <c r="F39" s="131"/>
      <c r="G39" s="131">
        <v>43.8</v>
      </c>
      <c r="H39" s="131"/>
      <c r="I39" s="132"/>
      <c r="J39" s="133"/>
      <c r="K39" s="131"/>
      <c r="L39" s="131"/>
      <c r="M39" s="135"/>
      <c r="N39" s="134">
        <f t="shared" si="3"/>
        <v>43.8</v>
      </c>
      <c r="O39" s="32">
        <f>N39/G1</f>
        <v>12.132963988919668</v>
      </c>
    </row>
    <row r="40" spans="1:15" ht="15" customHeight="1" x14ac:dyDescent="0.2">
      <c r="A40" s="20" t="s">
        <v>68</v>
      </c>
      <c r="B40" s="10">
        <f t="shared" si="1"/>
        <v>42273</v>
      </c>
      <c r="C40" s="9">
        <v>35</v>
      </c>
      <c r="D40" s="11" t="s">
        <v>158</v>
      </c>
      <c r="E40" s="131"/>
      <c r="F40" s="131"/>
      <c r="G40" s="131">
        <v>46</v>
      </c>
      <c r="H40" s="131">
        <v>20</v>
      </c>
      <c r="I40" s="132"/>
      <c r="J40" s="133">
        <v>30</v>
      </c>
      <c r="K40" s="131"/>
      <c r="L40" s="131"/>
      <c r="M40" s="135">
        <v>7</v>
      </c>
      <c r="N40" s="134">
        <f t="shared" si="3"/>
        <v>103</v>
      </c>
      <c r="O40" s="32">
        <f>N40/G1</f>
        <v>28.531855955678672</v>
      </c>
    </row>
    <row r="41" spans="1:15" ht="15" customHeight="1" x14ac:dyDescent="0.2">
      <c r="A41" s="20" t="s">
        <v>62</v>
      </c>
      <c r="B41" s="10">
        <f t="shared" si="1"/>
        <v>42274</v>
      </c>
      <c r="C41" s="9">
        <v>36</v>
      </c>
      <c r="D41" s="11" t="s">
        <v>158</v>
      </c>
      <c r="E41" s="131"/>
      <c r="F41" s="131">
        <v>180</v>
      </c>
      <c r="G41" s="131"/>
      <c r="H41" s="131">
        <v>38</v>
      </c>
      <c r="I41" s="132"/>
      <c r="J41" s="133"/>
      <c r="K41" s="131"/>
      <c r="L41" s="131"/>
      <c r="M41" s="135"/>
      <c r="N41" s="134">
        <f t="shared" si="0"/>
        <v>218</v>
      </c>
      <c r="O41" s="32">
        <f>N41/G1</f>
        <v>60.387811634349035</v>
      </c>
    </row>
    <row r="42" spans="1:15" ht="15" customHeight="1" x14ac:dyDescent="0.2">
      <c r="B42" s="10"/>
      <c r="D42" s="20" t="s">
        <v>25</v>
      </c>
      <c r="E42" s="139">
        <f t="shared" ref="E42:N42" si="4">SUM(E5:E41)</f>
        <v>7.6</v>
      </c>
      <c r="F42" s="139">
        <f t="shared" si="4"/>
        <v>770</v>
      </c>
      <c r="G42" s="139">
        <f t="shared" si="4"/>
        <v>1486.86</v>
      </c>
      <c r="H42" s="139">
        <f t="shared" si="4"/>
        <v>1166</v>
      </c>
      <c r="I42" s="140">
        <f t="shared" si="4"/>
        <v>1176</v>
      </c>
      <c r="J42" s="141">
        <f t="shared" si="4"/>
        <v>582.6</v>
      </c>
      <c r="K42" s="139">
        <f t="shared" si="4"/>
        <v>74.53</v>
      </c>
      <c r="L42" s="139">
        <f t="shared" si="4"/>
        <v>28</v>
      </c>
      <c r="M42" s="139">
        <f t="shared" si="4"/>
        <v>199.1</v>
      </c>
      <c r="N42" s="139">
        <f t="shared" si="4"/>
        <v>5490.69</v>
      </c>
      <c r="O42" s="19"/>
    </row>
    <row r="43" spans="1:15" ht="15" customHeight="1" x14ac:dyDescent="0.2">
      <c r="B43" s="4"/>
      <c r="C43" s="4"/>
      <c r="D43" s="25" t="s">
        <v>24</v>
      </c>
      <c r="E43" s="30">
        <f>E42/G1</f>
        <v>2.1052631578947367</v>
      </c>
      <c r="F43" s="30">
        <f>F42/G1</f>
        <v>213.29639889196676</v>
      </c>
      <c r="G43" s="30">
        <f>G42/G1</f>
        <v>411.87257617728528</v>
      </c>
      <c r="H43" s="30">
        <f>H42/G1</f>
        <v>322.99168975069256</v>
      </c>
      <c r="I43" s="39">
        <f>I42/G1</f>
        <v>325.76177285318562</v>
      </c>
      <c r="J43" s="40">
        <f>J42/G1</f>
        <v>161.38504155124656</v>
      </c>
      <c r="K43" s="30">
        <f>K42/G1</f>
        <v>20.645429362880886</v>
      </c>
      <c r="L43" s="30">
        <f>L42/G1</f>
        <v>7.75623268698061</v>
      </c>
      <c r="M43" s="30">
        <f>M42/G1</f>
        <v>55.152354570637122</v>
      </c>
      <c r="N43" s="3"/>
      <c r="O43" s="19"/>
    </row>
    <row r="44" spans="1:15" ht="15" customHeight="1" x14ac:dyDescent="0.2">
      <c r="D44" s="28" t="s">
        <v>26</v>
      </c>
      <c r="E44" s="31">
        <f>E43/C41</f>
        <v>5.8479532163742687E-2</v>
      </c>
      <c r="F44" s="31">
        <f>F43/C41</f>
        <v>5.9248999692212987</v>
      </c>
      <c r="G44" s="31">
        <f>G43/C41</f>
        <v>11.44090489381348</v>
      </c>
      <c r="H44" s="31">
        <f>H43/C41</f>
        <v>8.971991381963683</v>
      </c>
      <c r="I44" s="195">
        <f>(I43+J43)/C41</f>
        <v>13.531855955678672</v>
      </c>
      <c r="J44" s="196"/>
      <c r="K44" s="31">
        <f>K43/C41</f>
        <v>0.57348414896891353</v>
      </c>
      <c r="L44" s="31">
        <f>L43/C41</f>
        <v>0.21545090797168362</v>
      </c>
      <c r="M44" s="31">
        <f>M43/C41</f>
        <v>1.5320098491843646</v>
      </c>
      <c r="N44" s="3"/>
      <c r="O44" s="22"/>
    </row>
    <row r="45" spans="1:15" ht="15" customHeight="1" x14ac:dyDescent="0.2">
      <c r="D45" s="23" t="s">
        <v>37</v>
      </c>
      <c r="E45" s="43">
        <f>SUM(E43:M43)</f>
        <v>1520.96675900277</v>
      </c>
      <c r="I45" s="193">
        <f>I43+J43</f>
        <v>487.14681440443218</v>
      </c>
      <c r="J45" s="194"/>
    </row>
    <row r="46" spans="1:15" ht="15" customHeight="1" x14ac:dyDescent="0.2">
      <c r="D46" s="23" t="s">
        <v>38</v>
      </c>
      <c r="E46" s="45">
        <f>E45/C41</f>
        <v>42.249076638965832</v>
      </c>
      <c r="F46" s="29"/>
    </row>
    <row r="47" spans="1:15" ht="15" customHeight="1" x14ac:dyDescent="0.2"/>
    <row r="48" spans="1:15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</sheetData>
  <sheetProtection insertColumns="0" insertRows="0" deleteColumns="0" deleteRows="0"/>
  <mergeCells count="9">
    <mergeCell ref="I45:J45"/>
    <mergeCell ref="N3:N4"/>
    <mergeCell ref="O3:O4"/>
    <mergeCell ref="I44:J44"/>
    <mergeCell ref="I3:J3"/>
    <mergeCell ref="A3:B4"/>
    <mergeCell ref="C3:C4"/>
    <mergeCell ref="D3:D4"/>
    <mergeCell ref="B1:C1"/>
  </mergeCells>
  <pageMargins left="0.7" right="0.7" top="0.75" bottom="0.75" header="0.3" footer="0.3"/>
  <pageSetup paperSize="9" orientation="portrait" horizontalDpi="4294967292" verticalDpi="4294967292"/>
  <ignoredErrors>
    <ignoredError sqref="B5:B41" unlockedFormula="1"/>
    <ignoredError sqref="O33 O38 N37" formula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92"/>
  <sheetViews>
    <sheetView topLeftCell="A12" zoomScale="150" zoomScaleNormal="150" zoomScalePageLayoutView="150" workbookViewId="0">
      <selection activeCell="M27" sqref="F5:M27"/>
    </sheetView>
  </sheetViews>
  <sheetFormatPr baseColWidth="10" defaultColWidth="8.83203125" defaultRowHeight="11" x14ac:dyDescent="0.2"/>
  <cols>
    <col min="1" max="1" width="3.83203125" style="20" bestFit="1" customWidth="1"/>
    <col min="2" max="2" width="9" style="20" bestFit="1" customWidth="1"/>
    <col min="3" max="3" width="3.83203125" style="20" bestFit="1" customWidth="1"/>
    <col min="4" max="4" width="28.83203125" style="20" customWidth="1"/>
    <col min="5" max="10" width="10.83203125" style="2" customWidth="1"/>
    <col min="11" max="13" width="8.83203125" style="2" customWidth="1"/>
    <col min="14" max="14" width="10.83203125" style="2" customWidth="1"/>
    <col min="15" max="15" width="10.83203125" style="20" customWidth="1"/>
    <col min="16" max="16384" width="8.83203125" style="20"/>
  </cols>
  <sheetData>
    <row r="1" spans="1:17" ht="20" customHeight="1" x14ac:dyDescent="0.2">
      <c r="B1" s="192" t="s">
        <v>0</v>
      </c>
      <c r="C1" s="192"/>
      <c r="D1" s="16" t="s">
        <v>102</v>
      </c>
      <c r="E1" s="13" t="s">
        <v>9</v>
      </c>
      <c r="F1" s="13" t="s">
        <v>10</v>
      </c>
      <c r="G1" s="151">
        <v>7.62</v>
      </c>
      <c r="H1" s="14" t="s">
        <v>154</v>
      </c>
      <c r="I1" s="47"/>
      <c r="J1" s="5"/>
      <c r="K1" s="5"/>
      <c r="L1" s="5"/>
      <c r="M1" s="5"/>
      <c r="N1" s="5"/>
      <c r="O1" s="6"/>
    </row>
    <row r="2" spans="1:17" ht="6" customHeight="1" x14ac:dyDescent="0.2">
      <c r="B2" s="21"/>
      <c r="C2" s="21"/>
      <c r="D2" s="12"/>
      <c r="E2" s="13"/>
      <c r="F2" s="13"/>
      <c r="G2" s="15"/>
      <c r="H2" s="15"/>
      <c r="I2" s="5"/>
      <c r="J2" s="5"/>
      <c r="K2" s="5"/>
      <c r="L2" s="5"/>
      <c r="M2" s="5"/>
      <c r="N2" s="5"/>
      <c r="O2" s="6"/>
    </row>
    <row r="3" spans="1:17" ht="28" customHeight="1" x14ac:dyDescent="0.2">
      <c r="A3" s="189" t="s">
        <v>2</v>
      </c>
      <c r="B3" s="189"/>
      <c r="C3" s="190" t="s">
        <v>6</v>
      </c>
      <c r="D3" s="191" t="s">
        <v>8</v>
      </c>
      <c r="E3" s="160"/>
      <c r="F3" s="163"/>
      <c r="G3" s="162"/>
      <c r="H3" s="164"/>
      <c r="I3" s="165" t="s">
        <v>7</v>
      </c>
      <c r="J3" s="166"/>
      <c r="K3" s="167"/>
      <c r="L3" s="163"/>
      <c r="M3" s="163"/>
      <c r="N3" s="197" t="s">
        <v>12</v>
      </c>
      <c r="O3" s="197" t="s">
        <v>13</v>
      </c>
    </row>
    <row r="4" spans="1:17" s="1" customFormat="1" ht="39.75" customHeight="1" x14ac:dyDescent="0.2">
      <c r="A4" s="189"/>
      <c r="B4" s="189"/>
      <c r="C4" s="190"/>
      <c r="D4" s="191"/>
      <c r="E4" s="160" t="s">
        <v>11</v>
      </c>
      <c r="F4" s="161" t="s">
        <v>1</v>
      </c>
      <c r="G4" s="160" t="s">
        <v>5</v>
      </c>
      <c r="H4" s="34" t="s">
        <v>52</v>
      </c>
      <c r="I4" s="33" t="s">
        <v>4</v>
      </c>
      <c r="J4" s="34" t="s">
        <v>43</v>
      </c>
      <c r="K4" s="33" t="s">
        <v>129</v>
      </c>
      <c r="L4" s="161" t="s">
        <v>42</v>
      </c>
      <c r="M4" s="161" t="s">
        <v>27</v>
      </c>
      <c r="N4" s="197"/>
      <c r="O4" s="197"/>
    </row>
    <row r="5" spans="1:17" ht="15" customHeight="1" x14ac:dyDescent="0.2">
      <c r="A5" s="20" t="s">
        <v>62</v>
      </c>
      <c r="B5" s="8">
        <v>42274</v>
      </c>
      <c r="C5" s="9"/>
      <c r="D5" s="11" t="s">
        <v>188</v>
      </c>
      <c r="E5" s="144"/>
      <c r="F5" s="144"/>
      <c r="G5" s="144">
        <v>76</v>
      </c>
      <c r="H5" s="144"/>
      <c r="I5" s="145">
        <v>4</v>
      </c>
      <c r="J5" s="146"/>
      <c r="K5" s="144"/>
      <c r="L5" s="144"/>
      <c r="M5" s="144"/>
      <c r="N5" s="147">
        <f t="shared" ref="N5:N27" si="0">SUM(E5:M5)</f>
        <v>80</v>
      </c>
      <c r="O5" s="32">
        <f>N5/G1</f>
        <v>10.498687664041995</v>
      </c>
      <c r="P5" s="27"/>
    </row>
    <row r="6" spans="1:17" ht="15" customHeight="1" x14ac:dyDescent="0.2">
      <c r="A6" s="20" t="s">
        <v>63</v>
      </c>
      <c r="B6" s="10">
        <f>B5+1</f>
        <v>42275</v>
      </c>
      <c r="C6" s="9">
        <v>1</v>
      </c>
      <c r="D6" s="11" t="s">
        <v>167</v>
      </c>
      <c r="E6" s="144"/>
      <c r="F6" s="144"/>
      <c r="G6" s="144">
        <v>86.5</v>
      </c>
      <c r="H6" s="144">
        <v>60</v>
      </c>
      <c r="I6" s="145">
        <v>50</v>
      </c>
      <c r="J6" s="146"/>
      <c r="K6" s="144">
        <v>4</v>
      </c>
      <c r="L6" s="144">
        <v>30</v>
      </c>
      <c r="M6" s="144"/>
      <c r="N6" s="147">
        <f t="shared" si="0"/>
        <v>230.5</v>
      </c>
      <c r="O6" s="32">
        <f>N6/G1</f>
        <v>30.249343832020998</v>
      </c>
      <c r="P6" s="27"/>
    </row>
    <row r="7" spans="1:17" ht="15" customHeight="1" x14ac:dyDescent="0.2">
      <c r="A7" s="20" t="s">
        <v>64</v>
      </c>
      <c r="B7" s="10">
        <f t="shared" ref="B7:B27" si="1">B6+1</f>
        <v>42276</v>
      </c>
      <c r="C7" s="9">
        <v>2</v>
      </c>
      <c r="D7" s="11" t="s">
        <v>189</v>
      </c>
      <c r="E7" s="144"/>
      <c r="F7" s="144">
        <v>160</v>
      </c>
      <c r="G7" s="144">
        <v>110.5</v>
      </c>
      <c r="H7" s="144">
        <v>64</v>
      </c>
      <c r="I7" s="145"/>
      <c r="J7" s="146"/>
      <c r="K7" s="144"/>
      <c r="L7" s="144"/>
      <c r="M7" s="144"/>
      <c r="N7" s="147">
        <f t="shared" si="0"/>
        <v>334.5</v>
      </c>
      <c r="O7" s="32">
        <f>N7/G1</f>
        <v>43.897637795275593</v>
      </c>
      <c r="P7" s="27"/>
    </row>
    <row r="8" spans="1:17" ht="15" customHeight="1" x14ac:dyDescent="0.2">
      <c r="A8" s="20" t="s">
        <v>65</v>
      </c>
      <c r="B8" s="10">
        <f t="shared" si="1"/>
        <v>42277</v>
      </c>
      <c r="C8" s="9">
        <v>3</v>
      </c>
      <c r="D8" s="11" t="s">
        <v>159</v>
      </c>
      <c r="E8" s="144"/>
      <c r="F8" s="144"/>
      <c r="G8" s="144">
        <v>70.5</v>
      </c>
      <c r="H8" s="144">
        <v>18</v>
      </c>
      <c r="I8" s="145">
        <v>30</v>
      </c>
      <c r="J8" s="146"/>
      <c r="K8" s="144">
        <v>7</v>
      </c>
      <c r="L8" s="144"/>
      <c r="M8" s="144"/>
      <c r="N8" s="147">
        <f t="shared" si="0"/>
        <v>125.5</v>
      </c>
      <c r="O8" s="32">
        <f>N8/G1</f>
        <v>16.469816272965879</v>
      </c>
      <c r="P8" s="27"/>
    </row>
    <row r="9" spans="1:17" ht="15" customHeight="1" x14ac:dyDescent="0.2">
      <c r="A9" s="20" t="s">
        <v>66</v>
      </c>
      <c r="B9" s="10">
        <f t="shared" si="1"/>
        <v>42278</v>
      </c>
      <c r="C9" s="9">
        <v>4</v>
      </c>
      <c r="D9" s="11" t="s">
        <v>159</v>
      </c>
      <c r="E9" s="144"/>
      <c r="F9" s="144">
        <v>300</v>
      </c>
      <c r="G9" s="144">
        <v>60</v>
      </c>
      <c r="H9" s="144"/>
      <c r="I9" s="145"/>
      <c r="J9" s="146"/>
      <c r="K9" s="144"/>
      <c r="L9" s="144"/>
      <c r="M9" s="144">
        <v>177</v>
      </c>
      <c r="N9" s="147">
        <f t="shared" si="0"/>
        <v>537</v>
      </c>
      <c r="O9" s="32">
        <f>N9/G1</f>
        <v>70.472440944881882</v>
      </c>
      <c r="P9" s="27"/>
    </row>
    <row r="10" spans="1:17" ht="15" customHeight="1" x14ac:dyDescent="0.2">
      <c r="A10" s="20" t="s">
        <v>67</v>
      </c>
      <c r="B10" s="10">
        <f t="shared" si="1"/>
        <v>42279</v>
      </c>
      <c r="C10" s="9">
        <v>5</v>
      </c>
      <c r="D10" s="11" t="s">
        <v>159</v>
      </c>
      <c r="E10" s="144"/>
      <c r="F10" s="144"/>
      <c r="G10" s="144">
        <v>37.5</v>
      </c>
      <c r="H10" s="144"/>
      <c r="I10" s="145"/>
      <c r="J10" s="146">
        <v>690</v>
      </c>
      <c r="K10" s="144"/>
      <c r="L10" s="144"/>
      <c r="M10" s="144"/>
      <c r="N10" s="147">
        <f t="shared" si="0"/>
        <v>727.5</v>
      </c>
      <c r="O10" s="32">
        <f>N10/G1</f>
        <v>95.472440944881882</v>
      </c>
      <c r="P10" s="27"/>
      <c r="Q10" s="27"/>
    </row>
    <row r="11" spans="1:17" ht="15" customHeight="1" x14ac:dyDescent="0.2">
      <c r="A11" s="20" t="s">
        <v>68</v>
      </c>
      <c r="B11" s="10">
        <f t="shared" si="1"/>
        <v>42280</v>
      </c>
      <c r="C11" s="9">
        <v>6</v>
      </c>
      <c r="D11" s="11" t="s">
        <v>159</v>
      </c>
      <c r="E11" s="144"/>
      <c r="F11" s="144"/>
      <c r="G11" s="144">
        <v>102</v>
      </c>
      <c r="H11" s="144"/>
      <c r="I11" s="145"/>
      <c r="J11" s="146">
        <v>300</v>
      </c>
      <c r="K11" s="144"/>
      <c r="L11" s="144"/>
      <c r="M11" s="144"/>
      <c r="N11" s="147">
        <f t="shared" si="0"/>
        <v>402</v>
      </c>
      <c r="O11" s="32">
        <f>N11/G1</f>
        <v>52.755905511811022</v>
      </c>
    </row>
    <row r="12" spans="1:17" ht="15" customHeight="1" x14ac:dyDescent="0.2">
      <c r="A12" s="20" t="s">
        <v>62</v>
      </c>
      <c r="B12" s="10">
        <f t="shared" si="1"/>
        <v>42281</v>
      </c>
      <c r="C12" s="9">
        <v>7</v>
      </c>
      <c r="D12" s="11" t="s">
        <v>159</v>
      </c>
      <c r="E12" s="144"/>
      <c r="F12" s="144"/>
      <c r="G12" s="144">
        <v>57</v>
      </c>
      <c r="H12" s="144">
        <v>12</v>
      </c>
      <c r="I12" s="145">
        <v>30</v>
      </c>
      <c r="J12" s="146"/>
      <c r="K12" s="144"/>
      <c r="L12" s="144"/>
      <c r="M12" s="144"/>
      <c r="N12" s="147">
        <f t="shared" si="0"/>
        <v>99</v>
      </c>
      <c r="O12" s="32">
        <f>N12/G1</f>
        <v>12.992125984251969</v>
      </c>
      <c r="P12" s="27"/>
      <c r="Q12" s="27"/>
    </row>
    <row r="13" spans="1:17" ht="15" customHeight="1" x14ac:dyDescent="0.2">
      <c r="A13" s="20" t="s">
        <v>63</v>
      </c>
      <c r="B13" s="10">
        <f t="shared" si="1"/>
        <v>42282</v>
      </c>
      <c r="C13" s="9">
        <v>8</v>
      </c>
      <c r="D13" s="11" t="s">
        <v>190</v>
      </c>
      <c r="E13" s="144"/>
      <c r="F13" s="144">
        <v>400</v>
      </c>
      <c r="G13" s="144">
        <v>81.5</v>
      </c>
      <c r="H13" s="144">
        <v>164</v>
      </c>
      <c r="I13" s="145"/>
      <c r="J13" s="146"/>
      <c r="K13" s="144">
        <v>35</v>
      </c>
      <c r="L13" s="144"/>
      <c r="M13" s="144">
        <v>40</v>
      </c>
      <c r="N13" s="147">
        <f t="shared" si="0"/>
        <v>720.5</v>
      </c>
      <c r="O13" s="32">
        <f>N13/G1</f>
        <v>94.553805774278217</v>
      </c>
    </row>
    <row r="14" spans="1:17" ht="15" customHeight="1" x14ac:dyDescent="0.2">
      <c r="A14" s="20" t="s">
        <v>64</v>
      </c>
      <c r="B14" s="10">
        <f t="shared" si="1"/>
        <v>42283</v>
      </c>
      <c r="C14" s="9">
        <v>9</v>
      </c>
      <c r="D14" s="11" t="s">
        <v>160</v>
      </c>
      <c r="E14" s="144"/>
      <c r="F14" s="144"/>
      <c r="G14" s="144">
        <v>145.30000000000001</v>
      </c>
      <c r="H14" s="144"/>
      <c r="I14" s="145"/>
      <c r="J14" s="146"/>
      <c r="K14" s="144">
        <v>32.6</v>
      </c>
      <c r="L14" s="144">
        <v>36</v>
      </c>
      <c r="M14" s="144"/>
      <c r="N14" s="147">
        <f t="shared" si="0"/>
        <v>213.9</v>
      </c>
      <c r="O14" s="32">
        <f>N14/G1</f>
        <v>28.070866141732285</v>
      </c>
    </row>
    <row r="15" spans="1:17" ht="15" customHeight="1" x14ac:dyDescent="0.2">
      <c r="A15" s="20" t="s">
        <v>65</v>
      </c>
      <c r="B15" s="10">
        <f t="shared" si="1"/>
        <v>42284</v>
      </c>
      <c r="C15" s="9">
        <v>10</v>
      </c>
      <c r="D15" s="11" t="s">
        <v>160</v>
      </c>
      <c r="E15" s="144"/>
      <c r="F15" s="144"/>
      <c r="G15" s="144">
        <v>85.8</v>
      </c>
      <c r="H15" s="144"/>
      <c r="I15" s="145">
        <v>50</v>
      </c>
      <c r="J15" s="146"/>
      <c r="K15" s="144">
        <v>20.8</v>
      </c>
      <c r="L15" s="144"/>
      <c r="M15" s="144">
        <v>2</v>
      </c>
      <c r="N15" s="147">
        <f t="shared" si="0"/>
        <v>158.60000000000002</v>
      </c>
      <c r="O15" s="32">
        <f>N15/G1</f>
        <v>20.813648293963258</v>
      </c>
    </row>
    <row r="16" spans="1:17" ht="15" customHeight="1" x14ac:dyDescent="0.2">
      <c r="A16" s="20" t="s">
        <v>66</v>
      </c>
      <c r="B16" s="10">
        <f t="shared" si="1"/>
        <v>42285</v>
      </c>
      <c r="C16" s="9">
        <v>11</v>
      </c>
      <c r="D16" s="11" t="s">
        <v>160</v>
      </c>
      <c r="E16" s="144"/>
      <c r="F16" s="144"/>
      <c r="G16" s="144">
        <v>112</v>
      </c>
      <c r="H16" s="144"/>
      <c r="I16" s="145"/>
      <c r="J16" s="146"/>
      <c r="K16" s="144"/>
      <c r="L16" s="144"/>
      <c r="M16" s="144"/>
      <c r="N16" s="147">
        <f t="shared" si="0"/>
        <v>112</v>
      </c>
      <c r="O16" s="32">
        <f>N16/G1</f>
        <v>14.698162729658792</v>
      </c>
    </row>
    <row r="17" spans="1:15" ht="15" customHeight="1" x14ac:dyDescent="0.2">
      <c r="A17" s="20" t="s">
        <v>67</v>
      </c>
      <c r="B17" s="10">
        <f t="shared" si="1"/>
        <v>42286</v>
      </c>
      <c r="C17" s="9">
        <v>12</v>
      </c>
      <c r="D17" s="11" t="s">
        <v>160</v>
      </c>
      <c r="E17" s="144"/>
      <c r="F17" s="144"/>
      <c r="G17" s="144">
        <v>118.8</v>
      </c>
      <c r="H17" s="144"/>
      <c r="I17" s="145"/>
      <c r="J17" s="146"/>
      <c r="K17" s="144">
        <v>6.5</v>
      </c>
      <c r="L17" s="144"/>
      <c r="M17" s="144">
        <v>20</v>
      </c>
      <c r="N17" s="147">
        <f t="shared" si="0"/>
        <v>145.30000000000001</v>
      </c>
      <c r="O17" s="32">
        <f>N17/G1</f>
        <v>19.068241469816275</v>
      </c>
    </row>
    <row r="18" spans="1:15" ht="15" customHeight="1" x14ac:dyDescent="0.2">
      <c r="A18" s="20" t="s">
        <v>68</v>
      </c>
      <c r="B18" s="10">
        <f t="shared" si="1"/>
        <v>42287</v>
      </c>
      <c r="C18" s="9">
        <v>13</v>
      </c>
      <c r="D18" s="11" t="s">
        <v>191</v>
      </c>
      <c r="E18" s="144"/>
      <c r="F18" s="144">
        <v>360</v>
      </c>
      <c r="G18" s="144">
        <v>110</v>
      </c>
      <c r="H18" s="144">
        <v>48</v>
      </c>
      <c r="I18" s="145"/>
      <c r="J18" s="146"/>
      <c r="K18" s="144"/>
      <c r="L18" s="144"/>
      <c r="M18" s="144">
        <v>1</v>
      </c>
      <c r="N18" s="147">
        <f t="shared" si="0"/>
        <v>519</v>
      </c>
      <c r="O18" s="32">
        <f>N18/G1</f>
        <v>68.110236220472444</v>
      </c>
    </row>
    <row r="19" spans="1:15" ht="15" customHeight="1" x14ac:dyDescent="0.2">
      <c r="A19" s="20" t="s">
        <v>62</v>
      </c>
      <c r="B19" s="10">
        <f t="shared" si="1"/>
        <v>42288</v>
      </c>
      <c r="C19" s="9">
        <v>14</v>
      </c>
      <c r="D19" s="11" t="s">
        <v>192</v>
      </c>
      <c r="E19" s="144"/>
      <c r="F19" s="144"/>
      <c r="G19" s="144">
        <v>94.5</v>
      </c>
      <c r="H19" s="144">
        <v>3</v>
      </c>
      <c r="I19" s="145"/>
      <c r="J19" s="146"/>
      <c r="K19" s="144"/>
      <c r="L19" s="144"/>
      <c r="M19" s="144"/>
      <c r="N19" s="147">
        <f t="shared" si="0"/>
        <v>97.5</v>
      </c>
      <c r="O19" s="32">
        <f>N19/G1</f>
        <v>12.795275590551181</v>
      </c>
    </row>
    <row r="20" spans="1:15" ht="15" customHeight="1" x14ac:dyDescent="0.2">
      <c r="A20" s="20" t="s">
        <v>63</v>
      </c>
      <c r="B20" s="10">
        <f t="shared" si="1"/>
        <v>42289</v>
      </c>
      <c r="C20" s="9">
        <v>15</v>
      </c>
      <c r="D20" s="11" t="s">
        <v>197</v>
      </c>
      <c r="E20" s="144"/>
      <c r="F20" s="144">
        <v>200</v>
      </c>
      <c r="G20" s="144">
        <v>31</v>
      </c>
      <c r="H20" s="144">
        <v>93</v>
      </c>
      <c r="I20" s="145"/>
      <c r="J20" s="146"/>
      <c r="K20" s="144">
        <v>3</v>
      </c>
      <c r="L20" s="144"/>
      <c r="M20" s="144"/>
      <c r="N20" s="147">
        <f t="shared" si="0"/>
        <v>327</v>
      </c>
      <c r="O20" s="32">
        <f>N20/G1</f>
        <v>42.913385826771652</v>
      </c>
    </row>
    <row r="21" spans="1:15" ht="15" customHeight="1" x14ac:dyDescent="0.2">
      <c r="A21" s="20" t="s">
        <v>64</v>
      </c>
      <c r="B21" s="10">
        <f t="shared" si="1"/>
        <v>42290</v>
      </c>
      <c r="C21" s="9">
        <v>16</v>
      </c>
      <c r="D21" s="11" t="s">
        <v>161</v>
      </c>
      <c r="E21" s="144"/>
      <c r="F21" s="144"/>
      <c r="G21" s="144">
        <v>140.5</v>
      </c>
      <c r="H21" s="144"/>
      <c r="I21" s="145"/>
      <c r="J21" s="146">
        <v>300</v>
      </c>
      <c r="K21" s="144">
        <v>7</v>
      </c>
      <c r="L21" s="144"/>
      <c r="M21" s="144"/>
      <c r="N21" s="147">
        <f t="shared" si="0"/>
        <v>447.5</v>
      </c>
      <c r="O21" s="32">
        <f>N21/G1</f>
        <v>58.727034120734906</v>
      </c>
    </row>
    <row r="22" spans="1:15" ht="15" customHeight="1" x14ac:dyDescent="0.2">
      <c r="A22" s="20" t="s">
        <v>65</v>
      </c>
      <c r="B22" s="10">
        <f t="shared" si="1"/>
        <v>42291</v>
      </c>
      <c r="C22" s="9">
        <v>17</v>
      </c>
      <c r="D22" s="11" t="s">
        <v>198</v>
      </c>
      <c r="E22" s="144"/>
      <c r="F22" s="144">
        <v>360</v>
      </c>
      <c r="G22" s="144">
        <v>144</v>
      </c>
      <c r="H22" s="144"/>
      <c r="I22" s="145"/>
      <c r="J22" s="146">
        <v>2300</v>
      </c>
      <c r="K22" s="144">
        <v>11</v>
      </c>
      <c r="L22" s="144">
        <v>35</v>
      </c>
      <c r="M22" s="144"/>
      <c r="N22" s="147">
        <f t="shared" si="0"/>
        <v>2850</v>
      </c>
      <c r="O22" s="32">
        <f>N22/G1</f>
        <v>374.01574803149606</v>
      </c>
    </row>
    <row r="23" spans="1:15" ht="15" customHeight="1" x14ac:dyDescent="0.2">
      <c r="A23" s="20" t="s">
        <v>66</v>
      </c>
      <c r="B23" s="10">
        <f t="shared" si="1"/>
        <v>42292</v>
      </c>
      <c r="C23" s="9">
        <v>18</v>
      </c>
      <c r="D23" s="11" t="s">
        <v>202</v>
      </c>
      <c r="E23" s="144"/>
      <c r="F23" s="144"/>
      <c r="G23" s="144"/>
      <c r="H23" s="144"/>
      <c r="I23" s="145">
        <v>330</v>
      </c>
      <c r="J23" s="146"/>
      <c r="K23" s="144"/>
      <c r="L23" s="144"/>
      <c r="M23" s="144"/>
      <c r="N23" s="147">
        <f t="shared" si="0"/>
        <v>330</v>
      </c>
      <c r="O23" s="32">
        <f>N23/G1</f>
        <v>43.30708661417323</v>
      </c>
    </row>
    <row r="24" spans="1:15" ht="15" customHeight="1" x14ac:dyDescent="0.2">
      <c r="A24" s="20" t="s">
        <v>67</v>
      </c>
      <c r="B24" s="10">
        <f t="shared" si="1"/>
        <v>42293</v>
      </c>
      <c r="C24" s="9">
        <v>19</v>
      </c>
      <c r="D24" s="11" t="s">
        <v>200</v>
      </c>
      <c r="E24" s="144"/>
      <c r="F24" s="144"/>
      <c r="G24" s="144"/>
      <c r="H24" s="144"/>
      <c r="I24" s="145">
        <v>12</v>
      </c>
      <c r="J24" s="146"/>
      <c r="K24" s="144"/>
      <c r="L24" s="144"/>
      <c r="M24" s="144"/>
      <c r="N24" s="147">
        <f t="shared" si="0"/>
        <v>12</v>
      </c>
      <c r="O24" s="32">
        <f>N24/G1</f>
        <v>1.5748031496062991</v>
      </c>
    </row>
    <row r="25" spans="1:15" ht="15" customHeight="1" x14ac:dyDescent="0.2">
      <c r="A25" s="20" t="s">
        <v>68</v>
      </c>
      <c r="B25" s="10">
        <f t="shared" si="1"/>
        <v>42294</v>
      </c>
      <c r="C25" s="9">
        <v>20</v>
      </c>
      <c r="D25" s="11" t="s">
        <v>201</v>
      </c>
      <c r="E25" s="144"/>
      <c r="F25" s="144"/>
      <c r="G25" s="144"/>
      <c r="H25" s="144"/>
      <c r="I25" s="145"/>
      <c r="J25" s="146"/>
      <c r="K25" s="144">
        <v>10</v>
      </c>
      <c r="L25" s="144"/>
      <c r="M25" s="144"/>
      <c r="N25" s="147">
        <f t="shared" si="0"/>
        <v>10</v>
      </c>
      <c r="O25" s="32">
        <f>N25/G1</f>
        <v>1.3123359580052494</v>
      </c>
    </row>
    <row r="26" spans="1:15" ht="15" customHeight="1" x14ac:dyDescent="0.2">
      <c r="A26" s="20" t="s">
        <v>62</v>
      </c>
      <c r="B26" s="10">
        <f t="shared" si="1"/>
        <v>42295</v>
      </c>
      <c r="C26" s="9">
        <v>21</v>
      </c>
      <c r="D26" s="11" t="s">
        <v>199</v>
      </c>
      <c r="E26" s="144"/>
      <c r="F26" s="144"/>
      <c r="G26" s="144">
        <v>92</v>
      </c>
      <c r="H26" s="144">
        <v>700</v>
      </c>
      <c r="I26" s="145">
        <v>60</v>
      </c>
      <c r="J26" s="146"/>
      <c r="K26" s="144">
        <v>2</v>
      </c>
      <c r="L26" s="144"/>
      <c r="M26" s="144">
        <v>100</v>
      </c>
      <c r="N26" s="147">
        <f t="shared" si="0"/>
        <v>954</v>
      </c>
      <c r="O26" s="32">
        <f>N26/G1</f>
        <v>125.19685039370079</v>
      </c>
    </row>
    <row r="27" spans="1:15" ht="15" customHeight="1" x14ac:dyDescent="0.2">
      <c r="A27" s="20" t="s">
        <v>63</v>
      </c>
      <c r="B27" s="10">
        <f t="shared" si="1"/>
        <v>42296</v>
      </c>
      <c r="C27" s="9">
        <v>22</v>
      </c>
      <c r="D27" s="11" t="s">
        <v>203</v>
      </c>
      <c r="E27" s="144"/>
      <c r="F27" s="144"/>
      <c r="G27" s="144"/>
      <c r="H27" s="144"/>
      <c r="I27" s="145"/>
      <c r="J27" s="146"/>
      <c r="K27" s="144">
        <v>15</v>
      </c>
      <c r="L27" s="144"/>
      <c r="M27" s="144">
        <v>5.2</v>
      </c>
      <c r="N27" s="147">
        <f t="shared" si="0"/>
        <v>20.2</v>
      </c>
      <c r="O27" s="32">
        <f>N27/G1</f>
        <v>2.6509186351706036</v>
      </c>
    </row>
    <row r="28" spans="1:15" ht="15" customHeight="1" x14ac:dyDescent="0.2">
      <c r="B28" s="10"/>
      <c r="D28" s="20" t="s">
        <v>25</v>
      </c>
      <c r="E28" s="148">
        <f t="shared" ref="E28:N28" si="2">SUM(E5:E27)</f>
        <v>0</v>
      </c>
      <c r="F28" s="148">
        <f t="shared" si="2"/>
        <v>1780</v>
      </c>
      <c r="G28" s="148">
        <f t="shared" si="2"/>
        <v>1755.3999999999999</v>
      </c>
      <c r="H28" s="148">
        <f t="shared" si="2"/>
        <v>1162</v>
      </c>
      <c r="I28" s="149">
        <f t="shared" si="2"/>
        <v>566</v>
      </c>
      <c r="J28" s="150">
        <f t="shared" si="2"/>
        <v>3590</v>
      </c>
      <c r="K28" s="148">
        <f t="shared" si="2"/>
        <v>153.89999999999998</v>
      </c>
      <c r="L28" s="148">
        <f t="shared" si="2"/>
        <v>101</v>
      </c>
      <c r="M28" s="148">
        <f t="shared" si="2"/>
        <v>345.2</v>
      </c>
      <c r="N28" s="148">
        <f t="shared" si="2"/>
        <v>9453.5</v>
      </c>
      <c r="O28" s="19"/>
    </row>
    <row r="29" spans="1:15" ht="15" customHeight="1" x14ac:dyDescent="0.2">
      <c r="B29" s="4"/>
      <c r="C29" s="4"/>
      <c r="D29" s="25" t="s">
        <v>24</v>
      </c>
      <c r="E29" s="30">
        <f>E28/G1</f>
        <v>0</v>
      </c>
      <c r="F29" s="30">
        <f>F28/G1</f>
        <v>233.59580052493439</v>
      </c>
      <c r="G29" s="30">
        <f>G28/G1</f>
        <v>230.36745406824144</v>
      </c>
      <c r="H29" s="30">
        <f>H28/G1</f>
        <v>152.49343832020998</v>
      </c>
      <c r="I29" s="39">
        <f>I28/G1</f>
        <v>74.278215223097106</v>
      </c>
      <c r="J29" s="40">
        <f>J28/G1</f>
        <v>471.12860892388449</v>
      </c>
      <c r="K29" s="30">
        <f>K28/G1</f>
        <v>20.196850393700785</v>
      </c>
      <c r="L29" s="30">
        <f>L28/G1</f>
        <v>13.254593175853017</v>
      </c>
      <c r="M29" s="30">
        <f>M28/G1</f>
        <v>45.301837270341203</v>
      </c>
      <c r="N29" s="3"/>
      <c r="O29" s="19"/>
    </row>
    <row r="30" spans="1:15" ht="15" customHeight="1" x14ac:dyDescent="0.2">
      <c r="D30" s="28" t="s">
        <v>26</v>
      </c>
      <c r="E30" s="31">
        <f>E29/C27</f>
        <v>0</v>
      </c>
      <c r="F30" s="31">
        <f>F29/C27</f>
        <v>10.617990932951564</v>
      </c>
      <c r="G30" s="31">
        <f>G29/C27</f>
        <v>10.471247912192792</v>
      </c>
      <c r="H30" s="31">
        <f>H29/C27</f>
        <v>6.931519923645908</v>
      </c>
      <c r="I30" s="203">
        <f>(I29+J29)/C27</f>
        <v>24.791219279408253</v>
      </c>
      <c r="J30" s="204"/>
      <c r="K30" s="31">
        <f>K29/C27</f>
        <v>0.91803865425912656</v>
      </c>
      <c r="L30" s="31">
        <f>L29/C27</f>
        <v>0.60248150799331901</v>
      </c>
      <c r="M30" s="31">
        <f>M29/C27</f>
        <v>2.0591744213791454</v>
      </c>
      <c r="N30" s="3"/>
      <c r="O30" s="22"/>
    </row>
    <row r="31" spans="1:15" ht="15" customHeight="1" x14ac:dyDescent="0.2">
      <c r="D31" s="23" t="s">
        <v>37</v>
      </c>
      <c r="E31" s="43">
        <f>SUM(E29:M29)</f>
        <v>1240.6167979002623</v>
      </c>
      <c r="I31" s="193">
        <f>I29+J29</f>
        <v>545.40682414698153</v>
      </c>
      <c r="J31" s="194"/>
    </row>
    <row r="32" spans="1:15" ht="15" customHeight="1" x14ac:dyDescent="0.2">
      <c r="D32" s="23" t="s">
        <v>38</v>
      </c>
      <c r="E32" s="45">
        <f>E31/C27</f>
        <v>56.391672631830104</v>
      </c>
      <c r="F32" s="29"/>
    </row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</sheetData>
  <sheetProtection insertColumns="0" insertRows="0" deleteColumns="0" deleteRows="0"/>
  <mergeCells count="8">
    <mergeCell ref="I31:J31"/>
    <mergeCell ref="N3:N4"/>
    <mergeCell ref="O3:O4"/>
    <mergeCell ref="I30:J30"/>
    <mergeCell ref="A3:B4"/>
    <mergeCell ref="C3:C4"/>
    <mergeCell ref="D3:D4"/>
    <mergeCell ref="B1:C1"/>
  </mergeCells>
  <phoneticPr fontId="9" type="noConversion"/>
  <pageMargins left="0.7" right="0.7" top="0.75" bottom="0.75" header="0.3" footer="0.3"/>
  <pageSetup paperSize="9" orientation="portrait" horizontalDpi="4294967292" verticalDpi="4294967292"/>
  <ignoredErrors>
    <ignoredError sqref="B6:B27" unlockedFormula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91"/>
  <sheetViews>
    <sheetView zoomScale="150" zoomScaleNormal="150" zoomScalePageLayoutView="150" workbookViewId="0">
      <selection activeCell="G21" sqref="G21"/>
    </sheetView>
  </sheetViews>
  <sheetFormatPr baseColWidth="10" defaultColWidth="8.83203125" defaultRowHeight="11" x14ac:dyDescent="0.2"/>
  <cols>
    <col min="1" max="1" width="3.83203125" style="20" bestFit="1" customWidth="1"/>
    <col min="2" max="2" width="9" style="20" bestFit="1" customWidth="1"/>
    <col min="3" max="3" width="3.83203125" style="20" bestFit="1" customWidth="1"/>
    <col min="4" max="4" width="28.83203125" style="20" customWidth="1"/>
    <col min="5" max="10" width="10.83203125" style="2" customWidth="1"/>
    <col min="11" max="13" width="8.83203125" style="2" customWidth="1"/>
    <col min="14" max="14" width="10.83203125" style="2" customWidth="1"/>
    <col min="15" max="15" width="10.83203125" style="20" customWidth="1"/>
    <col min="16" max="16384" width="8.83203125" style="20"/>
  </cols>
  <sheetData>
    <row r="1" spans="1:17" ht="20" customHeight="1" x14ac:dyDescent="0.2">
      <c r="B1" s="192" t="s">
        <v>0</v>
      </c>
      <c r="C1" s="192"/>
      <c r="D1" s="16" t="s">
        <v>103</v>
      </c>
      <c r="E1" s="13" t="s">
        <v>9</v>
      </c>
      <c r="F1" s="13" t="s">
        <v>10</v>
      </c>
      <c r="G1" s="152">
        <v>755.99</v>
      </c>
      <c r="H1" s="14" t="s">
        <v>193</v>
      </c>
      <c r="I1" s="47"/>
      <c r="J1" s="5"/>
      <c r="K1" s="5"/>
      <c r="L1" s="5"/>
      <c r="M1" s="5"/>
      <c r="N1" s="5"/>
      <c r="O1" s="6"/>
    </row>
    <row r="2" spans="1:17" ht="6" customHeight="1" x14ac:dyDescent="0.2">
      <c r="B2" s="21"/>
      <c r="C2" s="21"/>
      <c r="D2" s="12"/>
      <c r="E2" s="13"/>
      <c r="F2" s="13"/>
      <c r="G2" s="15"/>
      <c r="H2" s="15"/>
      <c r="I2" s="5"/>
      <c r="J2" s="5"/>
      <c r="K2" s="5"/>
      <c r="L2" s="5"/>
      <c r="M2" s="5"/>
      <c r="N2" s="5"/>
      <c r="O2" s="6"/>
    </row>
    <row r="3" spans="1:17" ht="28" customHeight="1" x14ac:dyDescent="0.2">
      <c r="A3" s="189" t="s">
        <v>2</v>
      </c>
      <c r="B3" s="189"/>
      <c r="C3" s="190" t="s">
        <v>6</v>
      </c>
      <c r="D3" s="191" t="s">
        <v>8</v>
      </c>
      <c r="E3" s="162"/>
      <c r="F3" s="163"/>
      <c r="G3" s="162"/>
      <c r="H3" s="164"/>
      <c r="I3" s="198" t="s">
        <v>7</v>
      </c>
      <c r="J3" s="199"/>
      <c r="K3" s="167"/>
      <c r="L3" s="163"/>
      <c r="M3" s="163"/>
      <c r="N3" s="197" t="s">
        <v>12</v>
      </c>
      <c r="O3" s="197" t="s">
        <v>13</v>
      </c>
    </row>
    <row r="4" spans="1:17" s="1" customFormat="1" ht="39.75" customHeight="1" x14ac:dyDescent="0.2">
      <c r="A4" s="189"/>
      <c r="B4" s="189"/>
      <c r="C4" s="190"/>
      <c r="D4" s="191"/>
      <c r="E4" s="160" t="s">
        <v>11</v>
      </c>
      <c r="F4" s="161" t="s">
        <v>1</v>
      </c>
      <c r="G4" s="160" t="s">
        <v>5</v>
      </c>
      <c r="H4" s="34" t="s">
        <v>52</v>
      </c>
      <c r="I4" s="33" t="s">
        <v>4</v>
      </c>
      <c r="J4" s="34" t="s">
        <v>43</v>
      </c>
      <c r="K4" s="33" t="s">
        <v>129</v>
      </c>
      <c r="L4" s="161" t="s">
        <v>42</v>
      </c>
      <c r="M4" s="161" t="s">
        <v>27</v>
      </c>
      <c r="N4" s="197"/>
      <c r="O4" s="197"/>
    </row>
    <row r="5" spans="1:17" ht="15" customHeight="1" x14ac:dyDescent="0.2">
      <c r="A5" s="20" t="s">
        <v>63</v>
      </c>
      <c r="B5" s="8">
        <v>42296</v>
      </c>
      <c r="C5" s="9"/>
      <c r="D5" s="11" t="s">
        <v>162</v>
      </c>
      <c r="E5" s="153"/>
      <c r="F5" s="153"/>
      <c r="G5" s="153"/>
      <c r="H5" s="153"/>
      <c r="I5" s="154"/>
      <c r="J5" s="155"/>
      <c r="K5" s="153"/>
      <c r="L5" s="153"/>
      <c r="M5" s="153"/>
      <c r="N5" s="156">
        <f t="shared" ref="N5:N26" si="0">SUM(E5:M5)</f>
        <v>0</v>
      </c>
      <c r="O5" s="32">
        <f>N5/G1</f>
        <v>0</v>
      </c>
      <c r="P5" s="27"/>
    </row>
    <row r="6" spans="1:17" ht="15" customHeight="1" x14ac:dyDescent="0.2">
      <c r="A6" s="20" t="s">
        <v>64</v>
      </c>
      <c r="B6" s="10">
        <f>B5+1</f>
        <v>42297</v>
      </c>
      <c r="C6" s="9">
        <v>1</v>
      </c>
      <c r="D6" s="11" t="s">
        <v>162</v>
      </c>
      <c r="E6" s="153"/>
      <c r="F6" s="153"/>
      <c r="G6" s="153">
        <v>16950</v>
      </c>
      <c r="H6" s="153"/>
      <c r="I6" s="154"/>
      <c r="J6" s="155"/>
      <c r="K6" s="153">
        <v>4000</v>
      </c>
      <c r="L6" s="153">
        <v>640</v>
      </c>
      <c r="M6" s="153">
        <v>1000</v>
      </c>
      <c r="N6" s="156">
        <f t="shared" si="0"/>
        <v>22590</v>
      </c>
      <c r="O6" s="32">
        <f>N6/G1</f>
        <v>29.881347636873503</v>
      </c>
      <c r="P6" s="27"/>
    </row>
    <row r="7" spans="1:17" ht="15" customHeight="1" x14ac:dyDescent="0.2">
      <c r="A7" s="20" t="s">
        <v>65</v>
      </c>
      <c r="B7" s="10">
        <f t="shared" ref="B7:B26" si="1">B6+1</f>
        <v>42298</v>
      </c>
      <c r="C7" s="9">
        <v>2</v>
      </c>
      <c r="D7" s="11" t="s">
        <v>162</v>
      </c>
      <c r="E7" s="153"/>
      <c r="F7" s="153"/>
      <c r="G7" s="153">
        <v>22850</v>
      </c>
      <c r="H7" s="153"/>
      <c r="I7" s="154">
        <v>16000</v>
      </c>
      <c r="J7" s="155">
        <v>36000</v>
      </c>
      <c r="K7" s="153"/>
      <c r="L7" s="153"/>
      <c r="M7" s="153">
        <v>200</v>
      </c>
      <c r="N7" s="156">
        <f t="shared" si="0"/>
        <v>75050</v>
      </c>
      <c r="O7" s="32">
        <f>N7/G1</f>
        <v>99.273799917988327</v>
      </c>
      <c r="P7" s="27"/>
    </row>
    <row r="8" spans="1:17" ht="15" customHeight="1" x14ac:dyDescent="0.2">
      <c r="A8" s="20" t="s">
        <v>66</v>
      </c>
      <c r="B8" s="10">
        <f t="shared" si="1"/>
        <v>42299</v>
      </c>
      <c r="C8" s="9">
        <v>3</v>
      </c>
      <c r="D8" s="11" t="s">
        <v>162</v>
      </c>
      <c r="E8" s="153"/>
      <c r="F8" s="153"/>
      <c r="G8" s="153">
        <v>15250</v>
      </c>
      <c r="H8" s="153"/>
      <c r="I8" s="154"/>
      <c r="J8" s="155"/>
      <c r="K8" s="153"/>
      <c r="L8" s="153"/>
      <c r="M8" s="153"/>
      <c r="N8" s="156">
        <f t="shared" si="0"/>
        <v>15250</v>
      </c>
      <c r="O8" s="32">
        <f>N8/G1</f>
        <v>20.172224500324077</v>
      </c>
      <c r="P8" s="27"/>
    </row>
    <row r="9" spans="1:17" ht="15" customHeight="1" x14ac:dyDescent="0.2">
      <c r="A9" s="20" t="s">
        <v>67</v>
      </c>
      <c r="B9" s="10">
        <f t="shared" si="1"/>
        <v>42300</v>
      </c>
      <c r="C9" s="9">
        <v>4</v>
      </c>
      <c r="D9" s="11" t="s">
        <v>162</v>
      </c>
      <c r="E9" s="153"/>
      <c r="F9" s="153"/>
      <c r="G9" s="153">
        <v>18460</v>
      </c>
      <c r="H9" s="153"/>
      <c r="I9" s="154">
        <v>6000</v>
      </c>
      <c r="J9" s="155"/>
      <c r="K9" s="153"/>
      <c r="L9" s="153"/>
      <c r="M9" s="153"/>
      <c r="N9" s="156">
        <f t="shared" si="0"/>
        <v>24460</v>
      </c>
      <c r="O9" s="32">
        <f>N9/G1</f>
        <v>32.35492532970013</v>
      </c>
      <c r="P9" s="27"/>
    </row>
    <row r="10" spans="1:17" ht="15" customHeight="1" x14ac:dyDescent="0.2">
      <c r="A10" s="20" t="s">
        <v>68</v>
      </c>
      <c r="B10" s="10">
        <f t="shared" si="1"/>
        <v>42301</v>
      </c>
      <c r="C10" s="9">
        <v>5</v>
      </c>
      <c r="D10" s="11" t="s">
        <v>194</v>
      </c>
      <c r="E10" s="153"/>
      <c r="F10" s="153">
        <v>32000</v>
      </c>
      <c r="G10" s="153">
        <v>11200</v>
      </c>
      <c r="H10" s="153">
        <v>43600</v>
      </c>
      <c r="I10" s="154"/>
      <c r="J10" s="155"/>
      <c r="K10" s="153">
        <v>800</v>
      </c>
      <c r="L10" s="153"/>
      <c r="M10" s="153"/>
      <c r="N10" s="156">
        <f t="shared" si="0"/>
        <v>87600</v>
      </c>
      <c r="O10" s="32">
        <f>N10/G1</f>
        <v>115.87454860514028</v>
      </c>
      <c r="P10" s="27"/>
      <c r="Q10" s="27"/>
    </row>
    <row r="11" spans="1:17" ht="15" customHeight="1" x14ac:dyDescent="0.2">
      <c r="A11" s="20" t="s">
        <v>62</v>
      </c>
      <c r="B11" s="10">
        <f t="shared" si="1"/>
        <v>42302</v>
      </c>
      <c r="C11" s="9">
        <v>6</v>
      </c>
      <c r="D11" s="11" t="s">
        <v>195</v>
      </c>
      <c r="E11" s="153"/>
      <c r="F11" s="153"/>
      <c r="G11" s="153"/>
      <c r="H11" s="153">
        <v>1320</v>
      </c>
      <c r="I11" s="154"/>
      <c r="J11" s="155"/>
      <c r="K11" s="153"/>
      <c r="L11" s="153"/>
      <c r="M11" s="153"/>
      <c r="N11" s="156">
        <f t="shared" si="0"/>
        <v>1320</v>
      </c>
      <c r="O11" s="32">
        <f>N11/G1</f>
        <v>1.7460548419952644</v>
      </c>
    </row>
    <row r="12" spans="1:17" ht="15" customHeight="1" x14ac:dyDescent="0.2">
      <c r="A12" s="20" t="s">
        <v>63</v>
      </c>
      <c r="B12" s="10">
        <f t="shared" si="1"/>
        <v>42303</v>
      </c>
      <c r="C12" s="9">
        <v>7</v>
      </c>
      <c r="D12" s="11" t="s">
        <v>195</v>
      </c>
      <c r="E12" s="153"/>
      <c r="F12" s="153"/>
      <c r="G12" s="153">
        <v>28090</v>
      </c>
      <c r="H12" s="153"/>
      <c r="I12" s="154"/>
      <c r="J12" s="155"/>
      <c r="K12" s="153"/>
      <c r="L12" s="153">
        <v>1200</v>
      </c>
      <c r="M12" s="153"/>
      <c r="N12" s="156">
        <f t="shared" si="0"/>
        <v>29290</v>
      </c>
      <c r="O12" s="32">
        <f>N12/G1</f>
        <v>38.743898728819161</v>
      </c>
      <c r="P12" s="27"/>
      <c r="Q12" s="27"/>
    </row>
    <row r="13" spans="1:17" ht="15" customHeight="1" x14ac:dyDescent="0.2">
      <c r="A13" s="20" t="s">
        <v>64</v>
      </c>
      <c r="B13" s="10">
        <f t="shared" si="1"/>
        <v>42304</v>
      </c>
      <c r="C13" s="9">
        <v>8</v>
      </c>
      <c r="D13" s="11" t="s">
        <v>195</v>
      </c>
      <c r="E13" s="153"/>
      <c r="F13" s="153"/>
      <c r="G13" s="153">
        <v>17140</v>
      </c>
      <c r="H13" s="153">
        <v>2540</v>
      </c>
      <c r="I13" s="154"/>
      <c r="J13" s="155"/>
      <c r="K13" s="153"/>
      <c r="L13" s="153"/>
      <c r="M13" s="153"/>
      <c r="N13" s="156">
        <f t="shared" si="0"/>
        <v>19680</v>
      </c>
      <c r="O13" s="32">
        <f>N13/G1</f>
        <v>26.032090371565761</v>
      </c>
    </row>
    <row r="14" spans="1:17" ht="15" customHeight="1" x14ac:dyDescent="0.2">
      <c r="A14" s="20" t="s">
        <v>65</v>
      </c>
      <c r="B14" s="10">
        <f t="shared" si="1"/>
        <v>42305</v>
      </c>
      <c r="C14" s="9">
        <v>9</v>
      </c>
      <c r="D14" s="11" t="s">
        <v>195</v>
      </c>
      <c r="E14" s="153"/>
      <c r="F14" s="153"/>
      <c r="G14" s="153">
        <v>13500</v>
      </c>
      <c r="H14" s="153">
        <v>2640</v>
      </c>
      <c r="I14" s="154"/>
      <c r="J14" s="155"/>
      <c r="K14" s="153"/>
      <c r="L14" s="153"/>
      <c r="M14" s="153">
        <v>4000</v>
      </c>
      <c r="N14" s="156">
        <f t="shared" si="0"/>
        <v>20140</v>
      </c>
      <c r="O14" s="32">
        <f>N14/G1</f>
        <v>26.640564028624716</v>
      </c>
    </row>
    <row r="15" spans="1:17" ht="15" customHeight="1" x14ac:dyDescent="0.2">
      <c r="A15" s="20" t="s">
        <v>66</v>
      </c>
      <c r="B15" s="10">
        <f t="shared" si="1"/>
        <v>42306</v>
      </c>
      <c r="C15" s="9">
        <v>10</v>
      </c>
      <c r="D15" s="11" t="s">
        <v>204</v>
      </c>
      <c r="E15" s="153"/>
      <c r="F15" s="153"/>
      <c r="G15" s="153">
        <v>3530</v>
      </c>
      <c r="H15" s="153">
        <v>7320</v>
      </c>
      <c r="I15" s="154"/>
      <c r="J15" s="155"/>
      <c r="K15" s="153"/>
      <c r="L15" s="153"/>
      <c r="M15" s="153"/>
      <c r="N15" s="156">
        <f t="shared" si="0"/>
        <v>10850</v>
      </c>
      <c r="O15" s="32">
        <f>N15/G1</f>
        <v>14.352041693673197</v>
      </c>
    </row>
    <row r="16" spans="1:17" ht="15" customHeight="1" x14ac:dyDescent="0.2">
      <c r="A16" s="20" t="s">
        <v>67</v>
      </c>
      <c r="B16" s="10">
        <f t="shared" si="1"/>
        <v>42307</v>
      </c>
      <c r="C16" s="9">
        <v>11</v>
      </c>
      <c r="D16" s="11" t="s">
        <v>204</v>
      </c>
      <c r="E16" s="153"/>
      <c r="F16" s="153"/>
      <c r="G16" s="153">
        <v>15649</v>
      </c>
      <c r="H16" s="153">
        <v>2200</v>
      </c>
      <c r="I16" s="154">
        <v>10000</v>
      </c>
      <c r="J16" s="155"/>
      <c r="K16" s="153">
        <v>4000</v>
      </c>
      <c r="L16" s="153"/>
      <c r="M16" s="153">
        <v>2000</v>
      </c>
      <c r="N16" s="156">
        <f t="shared" si="0"/>
        <v>33849</v>
      </c>
      <c r="O16" s="32">
        <f>N16/G1</f>
        <v>44.774401777801295</v>
      </c>
    </row>
    <row r="17" spans="1:15" ht="15" customHeight="1" x14ac:dyDescent="0.2">
      <c r="A17" s="20" t="s">
        <v>68</v>
      </c>
      <c r="B17" s="10">
        <f t="shared" si="1"/>
        <v>42308</v>
      </c>
      <c r="C17" s="9">
        <v>12</v>
      </c>
      <c r="D17" s="11" t="s">
        <v>195</v>
      </c>
      <c r="E17" s="153"/>
      <c r="F17" s="153"/>
      <c r="G17" s="153">
        <v>9760</v>
      </c>
      <c r="H17" s="153">
        <v>7320</v>
      </c>
      <c r="I17" s="154"/>
      <c r="J17" s="155"/>
      <c r="K17" s="153"/>
      <c r="L17" s="153"/>
      <c r="M17" s="153"/>
      <c r="N17" s="156">
        <f t="shared" si="0"/>
        <v>17080</v>
      </c>
      <c r="O17" s="32">
        <f>N17/G1</f>
        <v>22.592891440362969</v>
      </c>
    </row>
    <row r="18" spans="1:15" ht="15" customHeight="1" x14ac:dyDescent="0.2">
      <c r="A18" s="20" t="s">
        <v>62</v>
      </c>
      <c r="B18" s="10">
        <f t="shared" si="1"/>
        <v>42309</v>
      </c>
      <c r="C18" s="9">
        <v>13</v>
      </c>
      <c r="D18" s="11" t="s">
        <v>195</v>
      </c>
      <c r="E18" s="153"/>
      <c r="F18" s="153">
        <v>23000</v>
      </c>
      <c r="G18" s="153">
        <v>9869</v>
      </c>
      <c r="H18" s="153"/>
      <c r="I18" s="154"/>
      <c r="J18" s="155"/>
      <c r="K18" s="153"/>
      <c r="L18" s="153"/>
      <c r="M18" s="153"/>
      <c r="N18" s="156">
        <f t="shared" si="0"/>
        <v>32869</v>
      </c>
      <c r="O18" s="32">
        <f>N18/G1</f>
        <v>43.478088334501777</v>
      </c>
    </row>
    <row r="19" spans="1:15" ht="15" customHeight="1" x14ac:dyDescent="0.2">
      <c r="A19" s="20" t="s">
        <v>63</v>
      </c>
      <c r="B19" s="10">
        <f t="shared" si="1"/>
        <v>42310</v>
      </c>
      <c r="C19" s="9">
        <v>14</v>
      </c>
      <c r="D19" s="11" t="s">
        <v>195</v>
      </c>
      <c r="E19" s="153"/>
      <c r="F19" s="153"/>
      <c r="G19" s="153">
        <v>11500</v>
      </c>
      <c r="H19" s="153">
        <v>5080</v>
      </c>
      <c r="I19" s="154"/>
      <c r="J19" s="155"/>
      <c r="K19" s="153">
        <v>700</v>
      </c>
      <c r="L19" s="153">
        <v>790</v>
      </c>
      <c r="M19" s="153"/>
      <c r="N19" s="156">
        <f t="shared" si="0"/>
        <v>18070</v>
      </c>
      <c r="O19" s="32">
        <f>N19/G1</f>
        <v>23.902432571859414</v>
      </c>
    </row>
    <row r="20" spans="1:15" ht="15" customHeight="1" x14ac:dyDescent="0.2">
      <c r="A20" s="20" t="s">
        <v>64</v>
      </c>
      <c r="B20" s="10">
        <f t="shared" si="1"/>
        <v>42311</v>
      </c>
      <c r="C20" s="9">
        <v>15</v>
      </c>
      <c r="D20" s="11" t="s">
        <v>195</v>
      </c>
      <c r="E20" s="153"/>
      <c r="F20" s="153"/>
      <c r="G20" s="153">
        <v>26720</v>
      </c>
      <c r="H20" s="153">
        <v>3000</v>
      </c>
      <c r="I20" s="154">
        <v>10000</v>
      </c>
      <c r="J20" s="155"/>
      <c r="K20" s="153"/>
      <c r="L20" s="153"/>
      <c r="M20" s="153"/>
      <c r="N20" s="156">
        <f t="shared" si="0"/>
        <v>39720</v>
      </c>
      <c r="O20" s="32">
        <f>N20/G1</f>
        <v>52.540377518221142</v>
      </c>
    </row>
    <row r="21" spans="1:15" ht="15" customHeight="1" x14ac:dyDescent="0.2">
      <c r="A21" s="20" t="s">
        <v>65</v>
      </c>
      <c r="B21" s="10">
        <f t="shared" si="1"/>
        <v>42312</v>
      </c>
      <c r="C21" s="9">
        <v>16</v>
      </c>
      <c r="D21" s="11" t="s">
        <v>195</v>
      </c>
      <c r="E21" s="153"/>
      <c r="F21" s="153"/>
      <c r="G21" s="153">
        <v>21660</v>
      </c>
      <c r="H21" s="153"/>
      <c r="I21" s="154"/>
      <c r="J21" s="155"/>
      <c r="K21" s="153"/>
      <c r="L21" s="153"/>
      <c r="M21" s="153"/>
      <c r="N21" s="156">
        <f t="shared" si="0"/>
        <v>21660</v>
      </c>
      <c r="O21" s="32">
        <f>N21/G1</f>
        <v>28.651172634558659</v>
      </c>
    </row>
    <row r="22" spans="1:15" ht="15" customHeight="1" x14ac:dyDescent="0.2">
      <c r="A22" s="20" t="s">
        <v>66</v>
      </c>
      <c r="B22" s="10">
        <f t="shared" si="1"/>
        <v>42313</v>
      </c>
      <c r="C22" s="9">
        <v>17</v>
      </c>
      <c r="D22" s="11" t="s">
        <v>196</v>
      </c>
      <c r="E22" s="153"/>
      <c r="F22" s="153"/>
      <c r="G22" s="153">
        <v>16452</v>
      </c>
      <c r="H22" s="153">
        <v>4420</v>
      </c>
      <c r="I22" s="154">
        <v>60000</v>
      </c>
      <c r="J22" s="155"/>
      <c r="K22" s="153"/>
      <c r="L22" s="153"/>
      <c r="M22" s="153"/>
      <c r="N22" s="156">
        <f t="shared" si="0"/>
        <v>80872</v>
      </c>
      <c r="O22" s="32">
        <f>N22/G1</f>
        <v>106.97495998624321</v>
      </c>
    </row>
    <row r="23" spans="1:15" ht="15" customHeight="1" x14ac:dyDescent="0.2">
      <c r="A23" s="20" t="s">
        <v>67</v>
      </c>
      <c r="B23" s="10">
        <f t="shared" si="1"/>
        <v>42314</v>
      </c>
      <c r="C23" s="9">
        <v>18</v>
      </c>
      <c r="D23" s="11" t="s">
        <v>163</v>
      </c>
      <c r="E23" s="153"/>
      <c r="F23" s="153"/>
      <c r="G23" s="153">
        <v>16620</v>
      </c>
      <c r="H23" s="153"/>
      <c r="I23" s="154"/>
      <c r="J23" s="155"/>
      <c r="K23" s="153"/>
      <c r="L23" s="153"/>
      <c r="M23" s="153"/>
      <c r="N23" s="156">
        <f t="shared" si="0"/>
        <v>16620</v>
      </c>
      <c r="O23" s="32">
        <f>N23/G1</f>
        <v>21.984417783304011</v>
      </c>
    </row>
    <row r="24" spans="1:15" ht="15" customHeight="1" x14ac:dyDescent="0.2">
      <c r="A24" s="20" t="s">
        <v>68</v>
      </c>
      <c r="B24" s="10">
        <f t="shared" si="1"/>
        <v>42315</v>
      </c>
      <c r="C24" s="9">
        <v>19</v>
      </c>
      <c r="D24" s="11" t="s">
        <v>163</v>
      </c>
      <c r="E24" s="153"/>
      <c r="F24" s="153"/>
      <c r="G24" s="153">
        <v>18410</v>
      </c>
      <c r="H24" s="153">
        <v>51500</v>
      </c>
      <c r="I24" s="154"/>
      <c r="J24" s="155"/>
      <c r="K24" s="153">
        <v>1000</v>
      </c>
      <c r="L24" s="153"/>
      <c r="M24" s="153"/>
      <c r="N24" s="156">
        <f t="shared" si="0"/>
        <v>70910</v>
      </c>
      <c r="O24" s="32">
        <f>N24/G1</f>
        <v>93.797537004457723</v>
      </c>
    </row>
    <row r="25" spans="1:15" ht="15" customHeight="1" x14ac:dyDescent="0.2">
      <c r="A25" s="20" t="s">
        <v>62</v>
      </c>
      <c r="B25" s="10">
        <f t="shared" si="1"/>
        <v>42316</v>
      </c>
      <c r="C25" s="9">
        <v>20</v>
      </c>
      <c r="D25" s="11" t="s">
        <v>163</v>
      </c>
      <c r="E25" s="153"/>
      <c r="F25" s="153"/>
      <c r="G25" s="153">
        <v>8800</v>
      </c>
      <c r="H25" s="153">
        <v>1600</v>
      </c>
      <c r="I25" s="154"/>
      <c r="J25" s="155"/>
      <c r="K25" s="153"/>
      <c r="L25" s="153"/>
      <c r="M25" s="153">
        <v>1000</v>
      </c>
      <c r="N25" s="156">
        <f t="shared" ref="N25" si="2">SUM(E25:M25)</f>
        <v>11400</v>
      </c>
      <c r="O25" s="32">
        <f>N25/G1</f>
        <v>15.079564544504557</v>
      </c>
    </row>
    <row r="26" spans="1:15" ht="15" customHeight="1" x14ac:dyDescent="0.2">
      <c r="A26" s="20" t="s">
        <v>63</v>
      </c>
      <c r="B26" s="10">
        <f t="shared" si="1"/>
        <v>42317</v>
      </c>
      <c r="C26" s="9">
        <v>21</v>
      </c>
      <c r="D26" s="11" t="s">
        <v>163</v>
      </c>
      <c r="E26" s="153"/>
      <c r="F26" s="153">
        <v>48000</v>
      </c>
      <c r="G26" s="153">
        <v>42386</v>
      </c>
      <c r="H26" s="153"/>
      <c r="I26" s="154"/>
      <c r="J26" s="155"/>
      <c r="K26" s="153"/>
      <c r="L26" s="153"/>
      <c r="M26" s="153">
        <v>40500</v>
      </c>
      <c r="N26" s="156">
        <f t="shared" si="0"/>
        <v>130886</v>
      </c>
      <c r="O26" s="32">
        <f>N26/G1</f>
        <v>173.13191973438802</v>
      </c>
    </row>
    <row r="27" spans="1:15" ht="15" customHeight="1" x14ac:dyDescent="0.2">
      <c r="B27" s="10"/>
      <c r="D27" s="20" t="s">
        <v>25</v>
      </c>
      <c r="E27" s="157">
        <f t="shared" ref="E27:N27" si="3">SUM(E5:E26)</f>
        <v>0</v>
      </c>
      <c r="F27" s="157">
        <f t="shared" si="3"/>
        <v>103000</v>
      </c>
      <c r="G27" s="157">
        <f t="shared" si="3"/>
        <v>344796</v>
      </c>
      <c r="H27" s="157">
        <f t="shared" si="3"/>
        <v>132540</v>
      </c>
      <c r="I27" s="158">
        <f t="shared" si="3"/>
        <v>102000</v>
      </c>
      <c r="J27" s="159">
        <f t="shared" si="3"/>
        <v>36000</v>
      </c>
      <c r="K27" s="157">
        <f t="shared" si="3"/>
        <v>10500</v>
      </c>
      <c r="L27" s="157">
        <f t="shared" si="3"/>
        <v>2630</v>
      </c>
      <c r="M27" s="157">
        <f t="shared" si="3"/>
        <v>48700</v>
      </c>
      <c r="N27" s="157">
        <f t="shared" si="3"/>
        <v>780166</v>
      </c>
      <c r="O27" s="19"/>
    </row>
    <row r="28" spans="1:15" ht="15" customHeight="1" x14ac:dyDescent="0.2">
      <c r="B28" s="4"/>
      <c r="C28" s="4"/>
      <c r="D28" s="25" t="s">
        <v>24</v>
      </c>
      <c r="E28" s="30">
        <f>E27/G1</f>
        <v>0</v>
      </c>
      <c r="F28" s="30">
        <f>F27/G1</f>
        <v>136.24518842841837</v>
      </c>
      <c r="G28" s="30">
        <f>G27/G1</f>
        <v>456.08539795499939</v>
      </c>
      <c r="H28" s="30">
        <f>H27/G1</f>
        <v>175.31977936216089</v>
      </c>
      <c r="I28" s="39">
        <f>I27/G1</f>
        <v>134.92241960872499</v>
      </c>
      <c r="J28" s="40">
        <f>J27/G1</f>
        <v>47.619677508961757</v>
      </c>
      <c r="K28" s="30">
        <f>K27/G1</f>
        <v>13.889072606780513</v>
      </c>
      <c r="L28" s="30">
        <f>L27/G1</f>
        <v>3.478881995793595</v>
      </c>
      <c r="M28" s="30">
        <f>M27/G1</f>
        <v>64.418841519067712</v>
      </c>
      <c r="N28" s="3"/>
      <c r="O28" s="19"/>
    </row>
    <row r="29" spans="1:15" ht="15" customHeight="1" x14ac:dyDescent="0.2">
      <c r="D29" s="28" t="s">
        <v>26</v>
      </c>
      <c r="E29" s="31">
        <f>E28/C26</f>
        <v>0</v>
      </c>
      <c r="F29" s="31">
        <f>F28/C26</f>
        <v>6.4878661156389699</v>
      </c>
      <c r="G29" s="31">
        <f>G28/C26</f>
        <v>21.718352283571399</v>
      </c>
      <c r="H29" s="31">
        <f>H28/C26</f>
        <v>8.3485609220076604</v>
      </c>
      <c r="I29" s="195">
        <f>(I28+J28)/C26</f>
        <v>8.69248081512794</v>
      </c>
      <c r="J29" s="196"/>
      <c r="K29" s="31">
        <f>K28/C26</f>
        <v>0.66138440984669111</v>
      </c>
      <c r="L29" s="31">
        <f>L28/C26</f>
        <v>0.16566104741874263</v>
      </c>
      <c r="M29" s="31">
        <f>M28/C26</f>
        <v>3.0675638818603672</v>
      </c>
      <c r="N29" s="3"/>
      <c r="O29" s="22"/>
    </row>
    <row r="30" spans="1:15" ht="15" customHeight="1" x14ac:dyDescent="0.2">
      <c r="D30" s="23" t="s">
        <v>37</v>
      </c>
      <c r="E30" s="43">
        <f>SUM(E28:M28)</f>
        <v>1031.9792589849073</v>
      </c>
      <c r="I30" s="193">
        <f>I28+J28</f>
        <v>182.54209711768675</v>
      </c>
      <c r="J30" s="194"/>
    </row>
    <row r="31" spans="1:15" ht="15" customHeight="1" x14ac:dyDescent="0.2">
      <c r="D31" s="23" t="s">
        <v>38</v>
      </c>
      <c r="E31" s="45">
        <f>E30/C26</f>
        <v>49.141869475471779</v>
      </c>
      <c r="F31" s="29"/>
    </row>
    <row r="32" spans="1:15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</sheetData>
  <sheetProtection insertColumns="0" insertRows="0" deleteColumns="0" deleteRows="0"/>
  <mergeCells count="9">
    <mergeCell ref="I30:J30"/>
    <mergeCell ref="N3:N4"/>
    <mergeCell ref="O3:O4"/>
    <mergeCell ref="I29:J29"/>
    <mergeCell ref="A3:B4"/>
    <mergeCell ref="C3:C4"/>
    <mergeCell ref="D3:D4"/>
    <mergeCell ref="I3:J3"/>
    <mergeCell ref="B1:C1"/>
  </mergeCells>
  <pageMargins left="0.7" right="0.7" top="0.75" bottom="0.75" header="0.3" footer="0.3"/>
  <pageSetup paperSize="9" orientation="portrait" horizontalDpi="4294967292" verticalDpi="4294967292"/>
  <ignoredErrors>
    <ignoredError sqref="E27:N27 E5:N5 E9 E6:F6 H6:J6 N6 E7:F7 K7:L7 E11:F12 E10 I10:J10 E26 H26:L26 E14:F17 E13:F13 I13:L13 H7 N7 H8:N8 H12:K12 H18:N18 H9 J9:N9 E8 I11:N11 L10:N10 M12:N12 I14:L14 N13 N14 I15:N15 J16 L16 N16 I17:N17 E19:F24 E18 H21:N21 I19:J19 M19:N19 J20:N20 H23:N23 J22:N22 I24:J24 L24:N24 N26" emptyCellReference="1"/>
    <ignoredError sqref="J29" evalError="1"/>
    <ignoredError sqref="B6:B24 B25:B26" unlockedFormula="1"/>
    <ignoredError sqref="N25" formula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94"/>
  <sheetViews>
    <sheetView zoomScale="150" zoomScaleNormal="150" zoomScalePageLayoutView="150" workbookViewId="0">
      <selection activeCell="L31" sqref="C5:L31"/>
    </sheetView>
  </sheetViews>
  <sheetFormatPr baseColWidth="10" defaultColWidth="8.83203125" defaultRowHeight="11" x14ac:dyDescent="0.2"/>
  <cols>
    <col min="1" max="1" width="9" style="20" bestFit="1" customWidth="1"/>
    <col min="2" max="2" width="3.83203125" style="20" bestFit="1" customWidth="1"/>
    <col min="3" max="3" width="30.5" style="20" bestFit="1" customWidth="1"/>
    <col min="4" max="10" width="10.83203125" style="2" customWidth="1"/>
    <col min="11" max="11" width="9" style="2" bestFit="1" customWidth="1"/>
    <col min="12" max="13" width="10.83203125" style="2" customWidth="1"/>
    <col min="14" max="14" width="10.83203125" style="20" customWidth="1"/>
    <col min="15" max="16384" width="8.83203125" style="20"/>
  </cols>
  <sheetData>
    <row r="1" spans="1:14" ht="20" customHeight="1" x14ac:dyDescent="0.2">
      <c r="A1" s="192" t="s">
        <v>0</v>
      </c>
      <c r="B1" s="192"/>
      <c r="C1" s="16" t="s">
        <v>3</v>
      </c>
      <c r="D1" s="13" t="s">
        <v>9</v>
      </c>
      <c r="E1" s="13" t="s">
        <v>10</v>
      </c>
      <c r="F1" s="76">
        <v>11</v>
      </c>
      <c r="G1" s="14" t="s">
        <v>112</v>
      </c>
      <c r="H1" s="47"/>
      <c r="I1" s="5"/>
      <c r="J1" s="5"/>
      <c r="K1" s="5"/>
      <c r="L1" s="5"/>
      <c r="M1" s="5"/>
      <c r="N1" s="6"/>
    </row>
    <row r="2" spans="1:14" ht="6" customHeight="1" x14ac:dyDescent="0.2">
      <c r="A2" s="21"/>
      <c r="B2" s="21"/>
      <c r="C2" s="12"/>
      <c r="D2" s="13"/>
      <c r="E2" s="13"/>
      <c r="F2" s="15"/>
      <c r="G2" s="15"/>
      <c r="H2" s="5"/>
      <c r="I2" s="5"/>
      <c r="J2" s="5"/>
      <c r="K2" s="5"/>
      <c r="L2" s="5"/>
      <c r="M2" s="5"/>
      <c r="N2" s="6"/>
    </row>
    <row r="3" spans="1:14" ht="28" customHeight="1" x14ac:dyDescent="0.2">
      <c r="A3" s="189" t="s">
        <v>2</v>
      </c>
      <c r="B3" s="190" t="s">
        <v>6</v>
      </c>
      <c r="C3" s="191" t="s">
        <v>8</v>
      </c>
      <c r="D3" s="162"/>
      <c r="E3" s="163"/>
      <c r="F3" s="162"/>
      <c r="G3" s="164"/>
      <c r="H3" s="198" t="s">
        <v>7</v>
      </c>
      <c r="I3" s="199"/>
      <c r="J3" s="167"/>
      <c r="K3" s="162"/>
      <c r="L3" s="163"/>
      <c r="M3" s="197" t="s">
        <v>12</v>
      </c>
      <c r="N3" s="197" t="s">
        <v>13</v>
      </c>
    </row>
    <row r="4" spans="1:14" s="1" customFormat="1" ht="39.75" customHeight="1" x14ac:dyDescent="0.2">
      <c r="A4" s="189"/>
      <c r="B4" s="190"/>
      <c r="C4" s="191"/>
      <c r="D4" s="160" t="s">
        <v>11</v>
      </c>
      <c r="E4" s="161" t="s">
        <v>1</v>
      </c>
      <c r="F4" s="160" t="s">
        <v>5</v>
      </c>
      <c r="G4" s="34" t="s">
        <v>52</v>
      </c>
      <c r="H4" s="33" t="s">
        <v>4</v>
      </c>
      <c r="I4" s="34" t="s">
        <v>43</v>
      </c>
      <c r="J4" s="33" t="s">
        <v>129</v>
      </c>
      <c r="K4" s="160" t="s">
        <v>42</v>
      </c>
      <c r="L4" s="161" t="s">
        <v>27</v>
      </c>
      <c r="M4" s="197"/>
      <c r="N4" s="197"/>
    </row>
    <row r="5" spans="1:14" ht="15" customHeight="1" x14ac:dyDescent="0.2">
      <c r="A5" s="8">
        <v>42051</v>
      </c>
      <c r="B5" s="9">
        <v>1</v>
      </c>
      <c r="C5" s="11" t="s">
        <v>14</v>
      </c>
      <c r="D5" s="67"/>
      <c r="E5" s="67"/>
      <c r="F5" s="67">
        <v>130</v>
      </c>
      <c r="G5" s="67"/>
      <c r="H5" s="114"/>
      <c r="I5" s="115"/>
      <c r="J5" s="67"/>
      <c r="K5" s="67"/>
      <c r="L5" s="67"/>
      <c r="M5" s="68">
        <f>SUM(D5:L5)</f>
        <v>130</v>
      </c>
      <c r="N5" s="18">
        <f>M5/F1</f>
        <v>11.818181818181818</v>
      </c>
    </row>
    <row r="6" spans="1:14" ht="15" customHeight="1" x14ac:dyDescent="0.2">
      <c r="A6" s="10">
        <f>A5+1</f>
        <v>42052</v>
      </c>
      <c r="B6" s="9">
        <v>2</v>
      </c>
      <c r="C6" s="11" t="s">
        <v>14</v>
      </c>
      <c r="D6" s="67"/>
      <c r="E6" s="67"/>
      <c r="F6" s="67">
        <v>151.4</v>
      </c>
      <c r="G6" s="67"/>
      <c r="H6" s="114"/>
      <c r="I6" s="115"/>
      <c r="J6" s="67"/>
      <c r="K6" s="67"/>
      <c r="L6" s="67"/>
      <c r="M6" s="68">
        <f t="shared" ref="M6:M31" si="0">SUM(D6:L6)</f>
        <v>151.4</v>
      </c>
      <c r="N6" s="18">
        <f>M6/F1</f>
        <v>13.763636363636364</v>
      </c>
    </row>
    <row r="7" spans="1:14" ht="15" customHeight="1" x14ac:dyDescent="0.2">
      <c r="A7" s="10">
        <f t="shared" ref="A7:A30" si="1">A6+1</f>
        <v>42053</v>
      </c>
      <c r="B7" s="9">
        <v>3</v>
      </c>
      <c r="C7" s="11" t="s">
        <v>14</v>
      </c>
      <c r="D7" s="67"/>
      <c r="E7" s="67">
        <v>980</v>
      </c>
      <c r="F7" s="67">
        <v>83</v>
      </c>
      <c r="G7" s="67"/>
      <c r="H7" s="114"/>
      <c r="I7" s="115"/>
      <c r="J7" s="67"/>
      <c r="K7" s="67"/>
      <c r="L7" s="67"/>
      <c r="M7" s="68">
        <f t="shared" si="0"/>
        <v>1063</v>
      </c>
      <c r="N7" s="18">
        <f>M7/F1</f>
        <v>96.63636363636364</v>
      </c>
    </row>
    <row r="8" spans="1:14" ht="15" customHeight="1" x14ac:dyDescent="0.2">
      <c r="A8" s="10">
        <f t="shared" si="1"/>
        <v>42054</v>
      </c>
      <c r="B8" s="9">
        <v>4</v>
      </c>
      <c r="C8" s="11" t="s">
        <v>16</v>
      </c>
      <c r="D8" s="67"/>
      <c r="E8" s="67"/>
      <c r="F8" s="67">
        <v>55</v>
      </c>
      <c r="G8" s="67">
        <v>2233.88</v>
      </c>
      <c r="H8" s="114"/>
      <c r="I8" s="115"/>
      <c r="J8" s="67"/>
      <c r="K8" s="67"/>
      <c r="L8" s="67"/>
      <c r="M8" s="68">
        <f t="shared" si="0"/>
        <v>2288.88</v>
      </c>
      <c r="N8" s="18">
        <f>M8/F1</f>
        <v>208.08</v>
      </c>
    </row>
    <row r="9" spans="1:14" ht="15" customHeight="1" x14ac:dyDescent="0.2">
      <c r="A9" s="10">
        <f t="shared" si="1"/>
        <v>42055</v>
      </c>
      <c r="B9" s="9">
        <v>5</v>
      </c>
      <c r="C9" s="11" t="s">
        <v>15</v>
      </c>
      <c r="D9" s="67"/>
      <c r="E9" s="67">
        <v>1945.57</v>
      </c>
      <c r="F9" s="67">
        <v>164</v>
      </c>
      <c r="G9" s="67"/>
      <c r="H9" s="114">
        <v>430</v>
      </c>
      <c r="I9" s="115">
        <v>790</v>
      </c>
      <c r="J9" s="67"/>
      <c r="K9" s="67"/>
      <c r="L9" s="67"/>
      <c r="M9" s="68">
        <f t="shared" si="0"/>
        <v>3329.5699999999997</v>
      </c>
      <c r="N9" s="18">
        <f>M9/F1</f>
        <v>302.68818181818182</v>
      </c>
    </row>
    <row r="10" spans="1:14" ht="15" customHeight="1" x14ac:dyDescent="0.2">
      <c r="A10" s="10">
        <f t="shared" si="1"/>
        <v>42056</v>
      </c>
      <c r="B10" s="9">
        <v>6</v>
      </c>
      <c r="C10" s="11" t="s">
        <v>18</v>
      </c>
      <c r="D10" s="67"/>
      <c r="E10" s="67"/>
      <c r="F10" s="67">
        <v>64</v>
      </c>
      <c r="G10" s="67">
        <v>3610.75</v>
      </c>
      <c r="H10" s="114"/>
      <c r="I10" s="115"/>
      <c r="J10" s="67"/>
      <c r="K10" s="67"/>
      <c r="L10" s="67"/>
      <c r="M10" s="68">
        <f t="shared" si="0"/>
        <v>3674.75</v>
      </c>
      <c r="N10" s="18">
        <f>M10/F1</f>
        <v>334.06818181818181</v>
      </c>
    </row>
    <row r="11" spans="1:14" ht="15" customHeight="1" x14ac:dyDescent="0.2">
      <c r="A11" s="10">
        <f t="shared" si="1"/>
        <v>42057</v>
      </c>
      <c r="B11" s="9">
        <v>7</v>
      </c>
      <c r="C11" s="11" t="s">
        <v>19</v>
      </c>
      <c r="D11" s="67"/>
      <c r="E11" s="67"/>
      <c r="F11" s="67">
        <v>45</v>
      </c>
      <c r="G11" s="67">
        <v>55</v>
      </c>
      <c r="H11" s="114"/>
      <c r="I11" s="115"/>
      <c r="J11" s="67"/>
      <c r="K11" s="67"/>
      <c r="L11" s="67"/>
      <c r="M11" s="68">
        <f t="shared" si="0"/>
        <v>100</v>
      </c>
      <c r="N11" s="18">
        <f>M11/F1</f>
        <v>9.0909090909090917</v>
      </c>
    </row>
    <row r="12" spans="1:14" ht="15" customHeight="1" x14ac:dyDescent="0.2">
      <c r="A12" s="10">
        <f t="shared" si="1"/>
        <v>42058</v>
      </c>
      <c r="B12" s="9">
        <v>8</v>
      </c>
      <c r="C12" s="11" t="s">
        <v>17</v>
      </c>
      <c r="D12" s="67"/>
      <c r="E12" s="67">
        <v>728</v>
      </c>
      <c r="F12" s="67">
        <v>160</v>
      </c>
      <c r="G12" s="67"/>
      <c r="H12" s="114">
        <v>360</v>
      </c>
      <c r="I12" s="115"/>
      <c r="J12" s="67"/>
      <c r="K12" s="67"/>
      <c r="L12" s="67"/>
      <c r="M12" s="68">
        <f t="shared" si="0"/>
        <v>1248</v>
      </c>
      <c r="N12" s="18">
        <f>M12/F1</f>
        <v>113.45454545454545</v>
      </c>
    </row>
    <row r="13" spans="1:14" ht="15" customHeight="1" x14ac:dyDescent="0.2">
      <c r="A13" s="10">
        <f t="shared" si="1"/>
        <v>42059</v>
      </c>
      <c r="B13" s="9">
        <v>9</v>
      </c>
      <c r="C13" s="11" t="s">
        <v>20</v>
      </c>
      <c r="D13" s="67"/>
      <c r="E13" s="67"/>
      <c r="F13" s="67">
        <v>120</v>
      </c>
      <c r="G13" s="67">
        <v>2833.39</v>
      </c>
      <c r="H13" s="114"/>
      <c r="I13" s="115"/>
      <c r="J13" s="67"/>
      <c r="K13" s="67"/>
      <c r="L13" s="67"/>
      <c r="M13" s="68">
        <f t="shared" si="0"/>
        <v>2953.39</v>
      </c>
      <c r="N13" s="18">
        <f>M13/F1</f>
        <v>268.49</v>
      </c>
    </row>
    <row r="14" spans="1:14" ht="15" customHeight="1" x14ac:dyDescent="0.2">
      <c r="A14" s="10">
        <f t="shared" si="1"/>
        <v>42060</v>
      </c>
      <c r="B14" s="9">
        <v>10</v>
      </c>
      <c r="C14" s="11" t="s">
        <v>21</v>
      </c>
      <c r="D14" s="67"/>
      <c r="E14" s="67"/>
      <c r="F14" s="67">
        <v>204</v>
      </c>
      <c r="G14" s="67">
        <v>10</v>
      </c>
      <c r="H14" s="114"/>
      <c r="I14" s="115"/>
      <c r="J14" s="67"/>
      <c r="K14" s="67"/>
      <c r="L14" s="67">
        <v>5</v>
      </c>
      <c r="M14" s="68">
        <f t="shared" si="0"/>
        <v>219</v>
      </c>
      <c r="N14" s="18">
        <f>M14/F1</f>
        <v>19.90909090909091</v>
      </c>
    </row>
    <row r="15" spans="1:14" ht="15" customHeight="1" x14ac:dyDescent="0.2">
      <c r="A15" s="10">
        <f t="shared" si="1"/>
        <v>42061</v>
      </c>
      <c r="B15" s="9">
        <v>11</v>
      </c>
      <c r="C15" s="11" t="s">
        <v>22</v>
      </c>
      <c r="D15" s="67"/>
      <c r="E15" s="67">
        <v>2090</v>
      </c>
      <c r="F15" s="67">
        <v>135.5</v>
      </c>
      <c r="G15" s="67"/>
      <c r="H15" s="114"/>
      <c r="I15" s="115"/>
      <c r="J15" s="67"/>
      <c r="K15" s="67"/>
      <c r="L15" s="67"/>
      <c r="M15" s="68">
        <f t="shared" si="0"/>
        <v>2225.5</v>
      </c>
      <c r="N15" s="18">
        <f>M15/F1</f>
        <v>202.31818181818181</v>
      </c>
    </row>
    <row r="16" spans="1:14" ht="15" customHeight="1" x14ac:dyDescent="0.2">
      <c r="A16" s="10">
        <f t="shared" si="1"/>
        <v>42062</v>
      </c>
      <c r="B16" s="9">
        <v>12</v>
      </c>
      <c r="C16" s="11" t="s">
        <v>22</v>
      </c>
      <c r="D16" s="67"/>
      <c r="E16" s="67"/>
      <c r="F16" s="67">
        <v>116.5</v>
      </c>
      <c r="G16" s="67"/>
      <c r="H16" s="114"/>
      <c r="I16" s="115"/>
      <c r="J16" s="67"/>
      <c r="K16" s="67"/>
      <c r="L16" s="67"/>
      <c r="M16" s="68">
        <f t="shared" si="0"/>
        <v>116.5</v>
      </c>
      <c r="N16" s="18">
        <f>M16/F1</f>
        <v>10.590909090909092</v>
      </c>
    </row>
    <row r="17" spans="1:14" ht="15" customHeight="1" x14ac:dyDescent="0.2">
      <c r="A17" s="10">
        <f t="shared" si="1"/>
        <v>42063</v>
      </c>
      <c r="B17" s="9">
        <v>13</v>
      </c>
      <c r="C17" s="11" t="s">
        <v>22</v>
      </c>
      <c r="D17" s="67"/>
      <c r="E17" s="67"/>
      <c r="F17" s="67">
        <v>193</v>
      </c>
      <c r="G17" s="67">
        <v>10</v>
      </c>
      <c r="H17" s="114"/>
      <c r="I17" s="115"/>
      <c r="J17" s="67"/>
      <c r="K17" s="67"/>
      <c r="L17" s="67"/>
      <c r="M17" s="68">
        <f t="shared" si="0"/>
        <v>203</v>
      </c>
      <c r="N17" s="18">
        <f>M17/F1</f>
        <v>18.454545454545453</v>
      </c>
    </row>
    <row r="18" spans="1:14" ht="15" customHeight="1" x14ac:dyDescent="0.2">
      <c r="A18" s="10">
        <f t="shared" si="1"/>
        <v>42064</v>
      </c>
      <c r="B18" s="9">
        <v>14</v>
      </c>
      <c r="C18" s="11" t="s">
        <v>22</v>
      </c>
      <c r="D18" s="67"/>
      <c r="E18" s="67"/>
      <c r="F18" s="67">
        <v>77</v>
      </c>
      <c r="G18" s="67"/>
      <c r="H18" s="114"/>
      <c r="I18" s="115"/>
      <c r="J18" s="67"/>
      <c r="K18" s="67"/>
      <c r="L18" s="67"/>
      <c r="M18" s="68">
        <f t="shared" si="0"/>
        <v>77</v>
      </c>
      <c r="N18" s="18">
        <f>M18/F1</f>
        <v>7</v>
      </c>
    </row>
    <row r="19" spans="1:14" ht="15" customHeight="1" x14ac:dyDescent="0.2">
      <c r="A19" s="10">
        <f t="shared" si="1"/>
        <v>42065</v>
      </c>
      <c r="B19" s="9">
        <v>15</v>
      </c>
      <c r="C19" s="11" t="s">
        <v>22</v>
      </c>
      <c r="D19" s="67"/>
      <c r="E19" s="67"/>
      <c r="F19" s="67">
        <v>203</v>
      </c>
      <c r="G19" s="67"/>
      <c r="H19" s="114"/>
      <c r="I19" s="115"/>
      <c r="J19" s="67"/>
      <c r="K19" s="67"/>
      <c r="L19" s="67"/>
      <c r="M19" s="68">
        <f t="shared" si="0"/>
        <v>203</v>
      </c>
      <c r="N19" s="18">
        <f>M19/F1</f>
        <v>18.454545454545453</v>
      </c>
    </row>
    <row r="20" spans="1:14" ht="15" customHeight="1" x14ac:dyDescent="0.2">
      <c r="A20" s="10">
        <f t="shared" si="1"/>
        <v>42066</v>
      </c>
      <c r="B20" s="9">
        <v>16</v>
      </c>
      <c r="C20" s="11" t="s">
        <v>22</v>
      </c>
      <c r="D20" s="67"/>
      <c r="E20" s="67"/>
      <c r="F20" s="67">
        <v>172</v>
      </c>
      <c r="G20" s="67"/>
      <c r="H20" s="114"/>
      <c r="I20" s="115"/>
      <c r="J20" s="67"/>
      <c r="K20" s="67"/>
      <c r="L20" s="67"/>
      <c r="M20" s="68">
        <f t="shared" si="0"/>
        <v>172</v>
      </c>
      <c r="N20" s="18">
        <f>M20/F1</f>
        <v>15.636363636363637</v>
      </c>
    </row>
    <row r="21" spans="1:14" ht="15" customHeight="1" x14ac:dyDescent="0.2">
      <c r="A21" s="10">
        <f t="shared" si="1"/>
        <v>42067</v>
      </c>
      <c r="B21" s="9">
        <v>17</v>
      </c>
      <c r="C21" s="11" t="s">
        <v>22</v>
      </c>
      <c r="D21" s="67"/>
      <c r="E21" s="67"/>
      <c r="F21" s="67">
        <v>83.5</v>
      </c>
      <c r="G21" s="67"/>
      <c r="H21" s="114">
        <v>40</v>
      </c>
      <c r="I21" s="115"/>
      <c r="J21" s="67"/>
      <c r="K21" s="67"/>
      <c r="L21" s="67"/>
      <c r="M21" s="68">
        <f t="shared" si="0"/>
        <v>123.5</v>
      </c>
      <c r="N21" s="18">
        <f>M21/F1</f>
        <v>11.227272727272727</v>
      </c>
    </row>
    <row r="22" spans="1:14" ht="15" customHeight="1" x14ac:dyDescent="0.2">
      <c r="A22" s="10">
        <f t="shared" si="1"/>
        <v>42068</v>
      </c>
      <c r="B22" s="9">
        <v>18</v>
      </c>
      <c r="C22" s="11" t="s">
        <v>22</v>
      </c>
      <c r="D22" s="67"/>
      <c r="E22" s="67"/>
      <c r="F22" s="67">
        <v>117</v>
      </c>
      <c r="G22" s="67"/>
      <c r="H22" s="114"/>
      <c r="I22" s="115"/>
      <c r="J22" s="67"/>
      <c r="K22" s="67"/>
      <c r="L22" s="67"/>
      <c r="M22" s="68">
        <f t="shared" si="0"/>
        <v>117</v>
      </c>
      <c r="N22" s="18">
        <f>M22/F1</f>
        <v>10.636363636363637</v>
      </c>
    </row>
    <row r="23" spans="1:14" ht="15" customHeight="1" x14ac:dyDescent="0.2">
      <c r="A23" s="10">
        <f t="shared" si="1"/>
        <v>42069</v>
      </c>
      <c r="B23" s="9">
        <v>19</v>
      </c>
      <c r="C23" s="11" t="s">
        <v>22</v>
      </c>
      <c r="D23" s="67"/>
      <c r="E23" s="67"/>
      <c r="F23" s="67">
        <v>316</v>
      </c>
      <c r="G23" s="67"/>
      <c r="H23" s="114">
        <v>80</v>
      </c>
      <c r="I23" s="115"/>
      <c r="J23" s="67"/>
      <c r="K23" s="67"/>
      <c r="L23" s="67"/>
      <c r="M23" s="68">
        <f t="shared" si="0"/>
        <v>396</v>
      </c>
      <c r="N23" s="18">
        <f>M23/F1</f>
        <v>36</v>
      </c>
    </row>
    <row r="24" spans="1:14" ht="15" customHeight="1" x14ac:dyDescent="0.2">
      <c r="A24" s="10">
        <f t="shared" si="1"/>
        <v>42070</v>
      </c>
      <c r="B24" s="9">
        <v>20</v>
      </c>
      <c r="C24" s="11" t="s">
        <v>22</v>
      </c>
      <c r="D24" s="67"/>
      <c r="E24" s="67"/>
      <c r="F24" s="67">
        <v>120</v>
      </c>
      <c r="G24" s="67"/>
      <c r="H24" s="114"/>
      <c r="I24" s="115"/>
      <c r="J24" s="67">
        <v>80</v>
      </c>
      <c r="K24" s="67"/>
      <c r="L24" s="67"/>
      <c r="M24" s="68">
        <f t="shared" si="0"/>
        <v>200</v>
      </c>
      <c r="N24" s="18">
        <f>M24/F1</f>
        <v>18.181818181818183</v>
      </c>
    </row>
    <row r="25" spans="1:14" ht="15" customHeight="1" x14ac:dyDescent="0.2">
      <c r="A25" s="10">
        <f t="shared" si="1"/>
        <v>42071</v>
      </c>
      <c r="B25" s="9">
        <v>21</v>
      </c>
      <c r="C25" s="11" t="s">
        <v>22</v>
      </c>
      <c r="D25" s="67"/>
      <c r="E25" s="67"/>
      <c r="F25" s="67">
        <v>140</v>
      </c>
      <c r="G25" s="67">
        <v>20</v>
      </c>
      <c r="H25" s="114"/>
      <c r="I25" s="115"/>
      <c r="J25" s="67"/>
      <c r="K25" s="67"/>
      <c r="L25" s="67"/>
      <c r="M25" s="68">
        <f t="shared" si="0"/>
        <v>160</v>
      </c>
      <c r="N25" s="18">
        <f>M25/F1</f>
        <v>14.545454545454545</v>
      </c>
    </row>
    <row r="26" spans="1:14" ht="15" customHeight="1" x14ac:dyDescent="0.2">
      <c r="A26" s="10">
        <f t="shared" si="1"/>
        <v>42072</v>
      </c>
      <c r="B26" s="9">
        <v>22</v>
      </c>
      <c r="C26" s="11" t="s">
        <v>22</v>
      </c>
      <c r="D26" s="67"/>
      <c r="E26" s="67"/>
      <c r="F26" s="67">
        <v>209</v>
      </c>
      <c r="G26" s="67">
        <v>10</v>
      </c>
      <c r="H26" s="114"/>
      <c r="I26" s="115"/>
      <c r="J26" s="67"/>
      <c r="K26" s="67"/>
      <c r="L26" s="67"/>
      <c r="M26" s="68">
        <f t="shared" si="0"/>
        <v>219</v>
      </c>
      <c r="N26" s="18">
        <f>M26/F1</f>
        <v>19.90909090909091</v>
      </c>
    </row>
    <row r="27" spans="1:14" ht="15" customHeight="1" x14ac:dyDescent="0.2">
      <c r="A27" s="10">
        <f t="shared" si="1"/>
        <v>42073</v>
      </c>
      <c r="B27" s="9">
        <v>23</v>
      </c>
      <c r="C27" s="11" t="s">
        <v>22</v>
      </c>
      <c r="D27" s="67"/>
      <c r="E27" s="67"/>
      <c r="F27" s="67">
        <v>246</v>
      </c>
      <c r="G27" s="67"/>
      <c r="H27" s="114"/>
      <c r="I27" s="115"/>
      <c r="J27" s="67"/>
      <c r="K27" s="67"/>
      <c r="L27" s="67"/>
      <c r="M27" s="68">
        <f t="shared" si="0"/>
        <v>246</v>
      </c>
      <c r="N27" s="18">
        <f>M27/F1</f>
        <v>22.363636363636363</v>
      </c>
    </row>
    <row r="28" spans="1:14" ht="15" customHeight="1" x14ac:dyDescent="0.2">
      <c r="A28" s="10">
        <f t="shared" si="1"/>
        <v>42074</v>
      </c>
      <c r="B28" s="9">
        <v>24</v>
      </c>
      <c r="C28" s="11" t="s">
        <v>22</v>
      </c>
      <c r="D28" s="67"/>
      <c r="E28" s="67"/>
      <c r="F28" s="67">
        <v>259</v>
      </c>
      <c r="G28" s="67"/>
      <c r="H28" s="114"/>
      <c r="I28" s="115"/>
      <c r="J28" s="67"/>
      <c r="K28" s="67"/>
      <c r="L28" s="67"/>
      <c r="M28" s="68">
        <f t="shared" si="0"/>
        <v>259</v>
      </c>
      <c r="N28" s="18">
        <f>M28/F1</f>
        <v>23.545454545454547</v>
      </c>
    </row>
    <row r="29" spans="1:14" ht="15" customHeight="1" x14ac:dyDescent="0.2">
      <c r="A29" s="10">
        <f t="shared" si="1"/>
        <v>42075</v>
      </c>
      <c r="B29" s="9">
        <v>25</v>
      </c>
      <c r="C29" s="11" t="s">
        <v>22</v>
      </c>
      <c r="D29" s="67"/>
      <c r="E29" s="67"/>
      <c r="F29" s="67">
        <v>308</v>
      </c>
      <c r="G29" s="67"/>
      <c r="H29" s="114"/>
      <c r="I29" s="115"/>
      <c r="J29" s="67"/>
      <c r="K29" s="67"/>
      <c r="L29" s="67"/>
      <c r="M29" s="68">
        <f t="shared" si="0"/>
        <v>308</v>
      </c>
      <c r="N29" s="18">
        <f>M29/F1</f>
        <v>28</v>
      </c>
    </row>
    <row r="30" spans="1:14" ht="15" customHeight="1" x14ac:dyDescent="0.2">
      <c r="A30" s="10">
        <f t="shared" si="1"/>
        <v>42076</v>
      </c>
      <c r="B30" s="9">
        <v>26</v>
      </c>
      <c r="C30" s="11" t="s">
        <v>22</v>
      </c>
      <c r="D30" s="67"/>
      <c r="E30" s="67"/>
      <c r="F30" s="67">
        <v>246</v>
      </c>
      <c r="G30" s="67"/>
      <c r="H30" s="114"/>
      <c r="I30" s="115"/>
      <c r="J30" s="67"/>
      <c r="K30" s="67"/>
      <c r="L30" s="67"/>
      <c r="M30" s="68">
        <f t="shared" si="0"/>
        <v>246</v>
      </c>
      <c r="N30" s="18">
        <f>M30/F1</f>
        <v>22.363636363636363</v>
      </c>
    </row>
    <row r="31" spans="1:14" ht="15" customHeight="1" x14ac:dyDescent="0.2">
      <c r="A31" s="10">
        <f>A30+1</f>
        <v>42077</v>
      </c>
      <c r="B31" s="9">
        <v>27</v>
      </c>
      <c r="C31" s="11" t="s">
        <v>23</v>
      </c>
      <c r="D31" s="67"/>
      <c r="E31" s="67"/>
      <c r="F31" s="67"/>
      <c r="G31" s="67">
        <v>760</v>
      </c>
      <c r="H31" s="114"/>
      <c r="I31" s="115"/>
      <c r="J31" s="67"/>
      <c r="K31" s="67"/>
      <c r="L31" s="67"/>
      <c r="M31" s="68">
        <f t="shared" si="0"/>
        <v>760</v>
      </c>
      <c r="N31" s="18">
        <f>M31/F1</f>
        <v>69.090909090909093</v>
      </c>
    </row>
    <row r="32" spans="1:14" ht="15" customHeight="1" x14ac:dyDescent="0.2">
      <c r="C32" s="20" t="s">
        <v>25</v>
      </c>
      <c r="D32" s="68">
        <f t="shared" ref="D32:F32" si="2">SUM(D5:D31)</f>
        <v>0</v>
      </c>
      <c r="E32" s="68">
        <f t="shared" si="2"/>
        <v>5743.57</v>
      </c>
      <c r="F32" s="68">
        <f t="shared" si="2"/>
        <v>4117.8999999999996</v>
      </c>
      <c r="G32" s="68">
        <f>SUM(G5:G31)</f>
        <v>9543.02</v>
      </c>
      <c r="H32" s="116">
        <f t="shared" ref="H32:J32" si="3">SUM(H5:H31)</f>
        <v>910</v>
      </c>
      <c r="I32" s="117">
        <f t="shared" si="3"/>
        <v>790</v>
      </c>
      <c r="J32" s="68">
        <f t="shared" si="3"/>
        <v>80</v>
      </c>
      <c r="K32" s="68">
        <f t="shared" ref="K32:M32" si="4">SUM(K5:K31)</f>
        <v>0</v>
      </c>
      <c r="L32" s="68">
        <f t="shared" si="4"/>
        <v>5</v>
      </c>
      <c r="M32" s="68">
        <f t="shared" si="4"/>
        <v>21189.489999999998</v>
      </c>
      <c r="N32" s="19"/>
    </row>
    <row r="33" spans="1:14" ht="15" customHeight="1" x14ac:dyDescent="0.2">
      <c r="A33" s="4"/>
      <c r="B33" s="4"/>
      <c r="C33" s="25" t="s">
        <v>40</v>
      </c>
      <c r="D33" s="30">
        <f>D32/F1</f>
        <v>0</v>
      </c>
      <c r="E33" s="30">
        <f>E32/F1</f>
        <v>522.14272727272726</v>
      </c>
      <c r="F33" s="30">
        <f>F32/F1</f>
        <v>374.35454545454542</v>
      </c>
      <c r="G33" s="30">
        <f>G32/F1</f>
        <v>867.5472727272728</v>
      </c>
      <c r="H33" s="39">
        <f>H32/F1</f>
        <v>82.727272727272734</v>
      </c>
      <c r="I33" s="40">
        <f>I32/F1</f>
        <v>71.818181818181813</v>
      </c>
      <c r="J33" s="30">
        <f>J32/F1</f>
        <v>7.2727272727272725</v>
      </c>
      <c r="K33" s="30">
        <f>K32/F1</f>
        <v>0</v>
      </c>
      <c r="L33" s="30">
        <f>L32/F1</f>
        <v>0.45454545454545453</v>
      </c>
      <c r="M33" s="3"/>
      <c r="N33" s="3"/>
    </row>
    <row r="34" spans="1:14" ht="15" customHeight="1" x14ac:dyDescent="0.2">
      <c r="C34" s="26" t="s">
        <v>39</v>
      </c>
      <c r="D34" s="31">
        <f>D33/B31</f>
        <v>0</v>
      </c>
      <c r="E34" s="31">
        <f>E33/B31</f>
        <v>19.338619528619528</v>
      </c>
      <c r="F34" s="31">
        <f>F33/B31</f>
        <v>13.864983164983164</v>
      </c>
      <c r="G34" s="118">
        <f>G33/B31</f>
        <v>32.131380471380474</v>
      </c>
      <c r="H34" s="195">
        <f>(H33+I33)/B31</f>
        <v>5.7239057239057241</v>
      </c>
      <c r="I34" s="196"/>
      <c r="J34" s="31">
        <f>J33/B31</f>
        <v>0.26936026936026936</v>
      </c>
      <c r="K34" s="31">
        <f>K33/B31</f>
        <v>0</v>
      </c>
      <c r="L34" s="31">
        <f>L33/B31</f>
        <v>1.6835016835016835E-2</v>
      </c>
      <c r="M34" s="3"/>
      <c r="N34" s="22"/>
    </row>
    <row r="35" spans="1:14" ht="15" customHeight="1" x14ac:dyDescent="0.2">
      <c r="C35" s="23" t="s">
        <v>37</v>
      </c>
      <c r="D35" s="24">
        <f>SUM(D33:L33)</f>
        <v>1926.3172727272729</v>
      </c>
      <c r="H35" s="193">
        <f>H33+I33</f>
        <v>154.54545454545456</v>
      </c>
      <c r="I35" s="194"/>
    </row>
    <row r="36" spans="1:14" ht="15" customHeight="1" x14ac:dyDescent="0.2">
      <c r="C36" s="23" t="s">
        <v>38</v>
      </c>
      <c r="D36" s="44">
        <f>D35/B31</f>
        <v>71.345084175084182</v>
      </c>
      <c r="E36" s="29"/>
      <c r="I36" s="27"/>
    </row>
    <row r="37" spans="1:14" ht="15" customHeight="1" x14ac:dyDescent="0.2"/>
    <row r="38" spans="1:14" ht="15" customHeight="1" x14ac:dyDescent="0.2"/>
    <row r="39" spans="1:14" ht="15" customHeight="1" x14ac:dyDescent="0.2"/>
    <row r="40" spans="1:14" ht="15" customHeight="1" x14ac:dyDescent="0.2"/>
    <row r="41" spans="1:14" ht="15" customHeight="1" x14ac:dyDescent="0.2"/>
    <row r="42" spans="1:14" ht="15" customHeight="1" x14ac:dyDescent="0.2"/>
    <row r="43" spans="1:14" ht="15" customHeight="1" x14ac:dyDescent="0.2"/>
    <row r="44" spans="1:14" ht="15" customHeight="1" x14ac:dyDescent="0.2"/>
    <row r="45" spans="1:14" ht="15" customHeight="1" x14ac:dyDescent="0.2"/>
    <row r="46" spans="1:14" ht="15" customHeight="1" x14ac:dyDescent="0.2"/>
    <row r="47" spans="1:14" ht="15" customHeight="1" x14ac:dyDescent="0.2"/>
    <row r="48" spans="1:14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</sheetData>
  <sheetProtection insertColumns="0" insertRows="0" deleteColumns="0" deleteRows="0"/>
  <mergeCells count="9">
    <mergeCell ref="H35:I35"/>
    <mergeCell ref="H34:I34"/>
    <mergeCell ref="M3:M4"/>
    <mergeCell ref="N3:N4"/>
    <mergeCell ref="H3:I3"/>
    <mergeCell ref="A3:A4"/>
    <mergeCell ref="B3:B4"/>
    <mergeCell ref="C3:C4"/>
    <mergeCell ref="A1:B1"/>
  </mergeCells>
  <pageMargins left="0.7" right="0.7" top="0.75" bottom="0.75" header="0.3" footer="0.3"/>
  <pageSetup paperSize="9" orientation="portrait" horizontalDpi="4294967292" verticalDpi="4294967292"/>
  <ignoredErrors>
    <ignoredError sqref="A6:A31" unlockedFormula="1"/>
    <ignoredError sqref="D32:M34 M5:N31" emptyCellReference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83"/>
  <sheetViews>
    <sheetView zoomScale="150" zoomScaleNormal="150" zoomScalePageLayoutView="150" workbookViewId="0">
      <selection activeCell="E5" sqref="E5:L21"/>
    </sheetView>
  </sheetViews>
  <sheetFormatPr baseColWidth="10" defaultColWidth="8.83203125" defaultRowHeight="11" x14ac:dyDescent="0.2"/>
  <cols>
    <col min="1" max="1" width="9" style="20" bestFit="1" customWidth="1"/>
    <col min="2" max="2" width="3.83203125" style="20" bestFit="1" customWidth="1"/>
    <col min="3" max="3" width="29.5" style="20" bestFit="1" customWidth="1"/>
    <col min="4" max="9" width="10.83203125" style="2" customWidth="1"/>
    <col min="10" max="12" width="8.83203125" style="2" customWidth="1"/>
    <col min="13" max="13" width="10.83203125" style="2" customWidth="1"/>
    <col min="14" max="14" width="10.83203125" style="20" customWidth="1"/>
    <col min="15" max="16384" width="8.83203125" style="20"/>
  </cols>
  <sheetData>
    <row r="1" spans="1:14" ht="20" customHeight="1" x14ac:dyDescent="0.2">
      <c r="A1" s="192" t="s">
        <v>0</v>
      </c>
      <c r="B1" s="192"/>
      <c r="C1" s="16" t="s">
        <v>28</v>
      </c>
      <c r="D1" s="13" t="s">
        <v>9</v>
      </c>
      <c r="E1" s="13" t="s">
        <v>10</v>
      </c>
      <c r="F1" s="75">
        <v>26</v>
      </c>
      <c r="G1" s="14" t="s">
        <v>113</v>
      </c>
      <c r="H1" s="47"/>
      <c r="I1" s="5"/>
      <c r="J1" s="5"/>
      <c r="K1" s="5"/>
      <c r="L1" s="5"/>
      <c r="M1" s="5"/>
      <c r="N1" s="6"/>
    </row>
    <row r="2" spans="1:14" ht="6" customHeight="1" x14ac:dyDescent="0.2">
      <c r="A2" s="21"/>
      <c r="B2" s="21"/>
      <c r="C2" s="12"/>
      <c r="D2" s="13"/>
      <c r="E2" s="13"/>
      <c r="F2" s="15"/>
      <c r="G2" s="15"/>
      <c r="H2" s="5"/>
      <c r="I2" s="5"/>
      <c r="J2" s="5"/>
      <c r="K2" s="5"/>
      <c r="L2" s="5"/>
      <c r="M2" s="5"/>
      <c r="N2" s="6"/>
    </row>
    <row r="3" spans="1:14" ht="28" customHeight="1" x14ac:dyDescent="0.2">
      <c r="A3" s="189" t="s">
        <v>2</v>
      </c>
      <c r="B3" s="190" t="s">
        <v>6</v>
      </c>
      <c r="C3" s="191" t="s">
        <v>8</v>
      </c>
      <c r="D3" s="162"/>
      <c r="E3" s="163"/>
      <c r="F3" s="162"/>
      <c r="G3" s="164"/>
      <c r="H3" s="200" t="s">
        <v>7</v>
      </c>
      <c r="I3" s="201"/>
      <c r="J3" s="167"/>
      <c r="K3" s="163"/>
      <c r="L3" s="163"/>
      <c r="M3" s="197" t="s">
        <v>12</v>
      </c>
      <c r="N3" s="197" t="s">
        <v>13</v>
      </c>
    </row>
    <row r="4" spans="1:14" s="1" customFormat="1" ht="39.75" customHeight="1" x14ac:dyDescent="0.2">
      <c r="A4" s="189"/>
      <c r="B4" s="190"/>
      <c r="C4" s="191"/>
      <c r="D4" s="160" t="s">
        <v>11</v>
      </c>
      <c r="E4" s="161" t="s">
        <v>1</v>
      </c>
      <c r="F4" s="160" t="s">
        <v>5</v>
      </c>
      <c r="G4" s="34" t="s">
        <v>52</v>
      </c>
      <c r="H4" s="33" t="s">
        <v>4</v>
      </c>
      <c r="I4" s="34" t="s">
        <v>43</v>
      </c>
      <c r="J4" s="33" t="s">
        <v>129</v>
      </c>
      <c r="K4" s="161" t="s">
        <v>42</v>
      </c>
      <c r="L4" s="161" t="s">
        <v>27</v>
      </c>
      <c r="M4" s="197"/>
      <c r="N4" s="197"/>
    </row>
    <row r="5" spans="1:14" ht="15" customHeight="1" x14ac:dyDescent="0.2">
      <c r="A5" s="8">
        <v>42077</v>
      </c>
      <c r="B5" s="9"/>
      <c r="C5" s="11" t="s">
        <v>32</v>
      </c>
      <c r="D5" s="69"/>
      <c r="E5" s="69">
        <v>2126.2800000000002</v>
      </c>
      <c r="F5" s="69">
        <v>217</v>
      </c>
      <c r="G5" s="69"/>
      <c r="H5" s="70"/>
      <c r="I5" s="71"/>
      <c r="J5" s="69"/>
      <c r="K5" s="69"/>
      <c r="L5" s="69"/>
      <c r="M5" s="72">
        <f t="shared" ref="M5:M21" si="0">SUM(D5:L5)</f>
        <v>2343.2800000000002</v>
      </c>
      <c r="N5" s="32">
        <f>M5/F1</f>
        <v>90.126153846153855</v>
      </c>
    </row>
    <row r="6" spans="1:14" ht="15" customHeight="1" x14ac:dyDescent="0.2">
      <c r="A6" s="10">
        <f>A5+1</f>
        <v>42078</v>
      </c>
      <c r="B6" s="9">
        <v>1</v>
      </c>
      <c r="C6" s="11" t="s">
        <v>29</v>
      </c>
      <c r="D6" s="69"/>
      <c r="E6" s="69"/>
      <c r="F6" s="69">
        <v>300</v>
      </c>
      <c r="G6" s="69"/>
      <c r="H6" s="70"/>
      <c r="I6" s="71"/>
      <c r="J6" s="69"/>
      <c r="K6" s="69"/>
      <c r="L6" s="69"/>
      <c r="M6" s="72">
        <f t="shared" si="0"/>
        <v>300</v>
      </c>
      <c r="N6" s="32">
        <f>M6/F1</f>
        <v>11.538461538461538</v>
      </c>
    </row>
    <row r="7" spans="1:14" ht="15" customHeight="1" x14ac:dyDescent="0.2">
      <c r="A7" s="10">
        <f t="shared" ref="A7:A20" si="1">A6+1</f>
        <v>42079</v>
      </c>
      <c r="B7" s="9">
        <v>2</v>
      </c>
      <c r="C7" s="11" t="s">
        <v>29</v>
      </c>
      <c r="D7" s="69"/>
      <c r="E7" s="69"/>
      <c r="F7" s="69">
        <v>279</v>
      </c>
      <c r="G7" s="69"/>
      <c r="H7" s="70">
        <v>40</v>
      </c>
      <c r="I7" s="71"/>
      <c r="J7" s="69"/>
      <c r="K7" s="69"/>
      <c r="L7" s="69"/>
      <c r="M7" s="72">
        <f t="shared" si="0"/>
        <v>319</v>
      </c>
      <c r="N7" s="32">
        <f>M7/F1</f>
        <v>12.26923076923077</v>
      </c>
    </row>
    <row r="8" spans="1:14" ht="15" customHeight="1" x14ac:dyDescent="0.2">
      <c r="A8" s="10">
        <f t="shared" si="1"/>
        <v>42080</v>
      </c>
      <c r="B8" s="9">
        <v>3</v>
      </c>
      <c r="C8" s="11" t="s">
        <v>31</v>
      </c>
      <c r="D8" s="69"/>
      <c r="E8" s="69">
        <v>3030</v>
      </c>
      <c r="F8" s="69">
        <v>312</v>
      </c>
      <c r="G8" s="69">
        <v>610.22</v>
      </c>
      <c r="H8" s="70"/>
      <c r="I8" s="71"/>
      <c r="J8" s="69"/>
      <c r="K8" s="69"/>
      <c r="L8" s="69"/>
      <c r="M8" s="72">
        <f t="shared" si="0"/>
        <v>3952.2200000000003</v>
      </c>
      <c r="N8" s="32">
        <f>M8/F1</f>
        <v>152.00846153846155</v>
      </c>
    </row>
    <row r="9" spans="1:14" ht="15" customHeight="1" x14ac:dyDescent="0.2">
      <c r="A9" s="10">
        <f t="shared" si="1"/>
        <v>42081</v>
      </c>
      <c r="B9" s="9">
        <v>4</v>
      </c>
      <c r="C9" s="11" t="s">
        <v>30</v>
      </c>
      <c r="D9" s="69"/>
      <c r="E9" s="69"/>
      <c r="F9" s="69">
        <v>478</v>
      </c>
      <c r="G9" s="69"/>
      <c r="H9" s="70"/>
      <c r="I9" s="71"/>
      <c r="J9" s="69"/>
      <c r="K9" s="69">
        <v>130</v>
      </c>
      <c r="L9" s="69"/>
      <c r="M9" s="72">
        <f t="shared" si="0"/>
        <v>608</v>
      </c>
      <c r="N9" s="32">
        <f>M9/F1</f>
        <v>23.384615384615383</v>
      </c>
    </row>
    <row r="10" spans="1:14" ht="15" customHeight="1" x14ac:dyDescent="0.2">
      <c r="A10" s="10">
        <f t="shared" si="1"/>
        <v>42082</v>
      </c>
      <c r="B10" s="9">
        <v>5</v>
      </c>
      <c r="C10" s="11" t="s">
        <v>30</v>
      </c>
      <c r="D10" s="69"/>
      <c r="E10" s="69"/>
      <c r="F10" s="69">
        <v>729</v>
      </c>
      <c r="G10" s="69"/>
      <c r="H10" s="70"/>
      <c r="I10" s="71"/>
      <c r="J10" s="69"/>
      <c r="K10" s="69"/>
      <c r="L10" s="69"/>
      <c r="M10" s="72">
        <f t="shared" si="0"/>
        <v>729</v>
      </c>
      <c r="N10" s="32">
        <f>M10/F1</f>
        <v>28.03846153846154</v>
      </c>
    </row>
    <row r="11" spans="1:14" ht="15" customHeight="1" x14ac:dyDescent="0.2">
      <c r="A11" s="10">
        <f t="shared" si="1"/>
        <v>42083</v>
      </c>
      <c r="B11" s="9">
        <v>6</v>
      </c>
      <c r="C11" s="11" t="s">
        <v>30</v>
      </c>
      <c r="D11" s="69"/>
      <c r="E11" s="69"/>
      <c r="F11" s="69">
        <v>590</v>
      </c>
      <c r="G11" s="69"/>
      <c r="H11" s="70"/>
      <c r="I11" s="71"/>
      <c r="J11" s="69"/>
      <c r="K11" s="69"/>
      <c r="L11" s="69"/>
      <c r="M11" s="72">
        <f t="shared" si="0"/>
        <v>590</v>
      </c>
      <c r="N11" s="32">
        <f>M11/F1</f>
        <v>22.692307692307693</v>
      </c>
    </row>
    <row r="12" spans="1:14" ht="15" customHeight="1" x14ac:dyDescent="0.2">
      <c r="A12" s="10">
        <f t="shared" si="1"/>
        <v>42084</v>
      </c>
      <c r="B12" s="9">
        <v>7</v>
      </c>
      <c r="C12" s="11" t="s">
        <v>30</v>
      </c>
      <c r="D12" s="69"/>
      <c r="E12" s="69"/>
      <c r="F12" s="69">
        <v>409</v>
      </c>
      <c r="G12" s="69"/>
      <c r="H12" s="70">
        <v>300</v>
      </c>
      <c r="I12" s="71"/>
      <c r="J12" s="69"/>
      <c r="K12" s="69"/>
      <c r="L12" s="69"/>
      <c r="M12" s="72">
        <f t="shared" si="0"/>
        <v>709</v>
      </c>
      <c r="N12" s="32">
        <f>M12/F1</f>
        <v>27.26923076923077</v>
      </c>
    </row>
    <row r="13" spans="1:14" ht="15" customHeight="1" x14ac:dyDescent="0.2">
      <c r="A13" s="10">
        <f t="shared" si="1"/>
        <v>42085</v>
      </c>
      <c r="B13" s="9">
        <v>8</v>
      </c>
      <c r="C13" s="11" t="s">
        <v>34</v>
      </c>
      <c r="D13" s="69"/>
      <c r="E13" s="69"/>
      <c r="F13" s="69">
        <v>502</v>
      </c>
      <c r="G13" s="69">
        <v>498</v>
      </c>
      <c r="H13" s="70"/>
      <c r="I13" s="71"/>
      <c r="J13" s="69"/>
      <c r="K13" s="69"/>
      <c r="L13" s="69"/>
      <c r="M13" s="72">
        <f t="shared" si="0"/>
        <v>1000</v>
      </c>
      <c r="N13" s="32">
        <f>M13/F1</f>
        <v>38.46153846153846</v>
      </c>
    </row>
    <row r="14" spans="1:14" ht="15" customHeight="1" x14ac:dyDescent="0.2">
      <c r="A14" s="10">
        <f t="shared" si="1"/>
        <v>42086</v>
      </c>
      <c r="B14" s="9">
        <v>9</v>
      </c>
      <c r="C14" s="11" t="s">
        <v>35</v>
      </c>
      <c r="D14" s="69"/>
      <c r="E14" s="69"/>
      <c r="F14" s="69">
        <v>263</v>
      </c>
      <c r="G14" s="69"/>
      <c r="H14" s="70"/>
      <c r="I14" s="71"/>
      <c r="J14" s="69"/>
      <c r="K14" s="69"/>
      <c r="L14" s="69"/>
      <c r="M14" s="72">
        <f t="shared" si="0"/>
        <v>263</v>
      </c>
      <c r="N14" s="32">
        <f>M14/F1</f>
        <v>10.115384615384615</v>
      </c>
    </row>
    <row r="15" spans="1:14" ht="15" customHeight="1" x14ac:dyDescent="0.2">
      <c r="A15" s="10">
        <f t="shared" si="1"/>
        <v>42087</v>
      </c>
      <c r="B15" s="9">
        <v>10</v>
      </c>
      <c r="C15" s="11" t="s">
        <v>36</v>
      </c>
      <c r="D15" s="69"/>
      <c r="E15" s="69">
        <v>1229.28</v>
      </c>
      <c r="F15" s="69">
        <v>213</v>
      </c>
      <c r="G15" s="69">
        <v>676</v>
      </c>
      <c r="H15" s="70"/>
      <c r="I15" s="71"/>
      <c r="J15" s="69"/>
      <c r="K15" s="69"/>
      <c r="L15" s="69"/>
      <c r="M15" s="72">
        <f t="shared" si="0"/>
        <v>2118.2799999999997</v>
      </c>
      <c r="N15" s="32">
        <f>M15/F1</f>
        <v>81.47230769230768</v>
      </c>
    </row>
    <row r="16" spans="1:14" ht="15" customHeight="1" x14ac:dyDescent="0.2">
      <c r="A16" s="10">
        <f t="shared" si="1"/>
        <v>42088</v>
      </c>
      <c r="B16" s="9">
        <v>11</v>
      </c>
      <c r="C16" s="11" t="s">
        <v>33</v>
      </c>
      <c r="D16" s="69"/>
      <c r="E16" s="69"/>
      <c r="F16" s="69">
        <v>129</v>
      </c>
      <c r="G16" s="69"/>
      <c r="H16" s="70"/>
      <c r="I16" s="71"/>
      <c r="J16" s="69"/>
      <c r="K16" s="69"/>
      <c r="L16" s="69"/>
      <c r="M16" s="72">
        <f t="shared" si="0"/>
        <v>129</v>
      </c>
      <c r="N16" s="32">
        <f>M16/F1</f>
        <v>4.9615384615384617</v>
      </c>
    </row>
    <row r="17" spans="1:14" ht="15" customHeight="1" x14ac:dyDescent="0.2">
      <c r="A17" s="10">
        <f t="shared" si="1"/>
        <v>42089</v>
      </c>
      <c r="B17" s="9">
        <v>12</v>
      </c>
      <c r="C17" s="11" t="s">
        <v>33</v>
      </c>
      <c r="D17" s="69"/>
      <c r="E17" s="69"/>
      <c r="F17" s="69">
        <v>200</v>
      </c>
      <c r="G17" s="69"/>
      <c r="H17" s="70">
        <v>60</v>
      </c>
      <c r="I17" s="71"/>
      <c r="J17" s="69"/>
      <c r="K17" s="69"/>
      <c r="L17" s="69">
        <v>100</v>
      </c>
      <c r="M17" s="72">
        <f t="shared" si="0"/>
        <v>360</v>
      </c>
      <c r="N17" s="32">
        <f>M17/F1</f>
        <v>13.846153846153847</v>
      </c>
    </row>
    <row r="18" spans="1:14" ht="15" customHeight="1" x14ac:dyDescent="0.2">
      <c r="A18" s="10">
        <f t="shared" si="1"/>
        <v>42090</v>
      </c>
      <c r="B18" s="9">
        <v>13</v>
      </c>
      <c r="C18" s="11" t="s">
        <v>33</v>
      </c>
      <c r="D18" s="69"/>
      <c r="E18" s="69"/>
      <c r="F18" s="69">
        <v>455</v>
      </c>
      <c r="G18" s="69"/>
      <c r="H18" s="70"/>
      <c r="I18" s="71"/>
      <c r="J18" s="69">
        <v>350</v>
      </c>
      <c r="K18" s="69"/>
      <c r="L18" s="69"/>
      <c r="M18" s="72">
        <f t="shared" si="0"/>
        <v>805</v>
      </c>
      <c r="N18" s="32">
        <f>M18/F1</f>
        <v>30.96153846153846</v>
      </c>
    </row>
    <row r="19" spans="1:14" ht="15" customHeight="1" x14ac:dyDescent="0.2">
      <c r="A19" s="10">
        <f t="shared" si="1"/>
        <v>42091</v>
      </c>
      <c r="B19" s="9">
        <v>14</v>
      </c>
      <c r="C19" s="11" t="s">
        <v>33</v>
      </c>
      <c r="D19" s="69"/>
      <c r="E19" s="69"/>
      <c r="F19" s="69">
        <v>330</v>
      </c>
      <c r="G19" s="69"/>
      <c r="H19" s="70"/>
      <c r="I19" s="71"/>
      <c r="J19" s="69"/>
      <c r="K19" s="69"/>
      <c r="L19" s="69"/>
      <c r="M19" s="72">
        <f t="shared" ref="M19:M20" si="2">SUM(D19:L19)</f>
        <v>330</v>
      </c>
      <c r="N19" s="32">
        <f>M19/F1</f>
        <v>12.692307692307692</v>
      </c>
    </row>
    <row r="20" spans="1:14" ht="15" customHeight="1" x14ac:dyDescent="0.2">
      <c r="A20" s="10">
        <f t="shared" si="1"/>
        <v>42092</v>
      </c>
      <c r="B20" s="9">
        <v>15</v>
      </c>
      <c r="C20" s="11" t="s">
        <v>33</v>
      </c>
      <c r="D20" s="69"/>
      <c r="E20" s="69"/>
      <c r="F20" s="69">
        <v>545</v>
      </c>
      <c r="G20" s="69"/>
      <c r="H20" s="70"/>
      <c r="I20" s="71"/>
      <c r="J20" s="69"/>
      <c r="K20" s="69"/>
      <c r="L20" s="69"/>
      <c r="M20" s="72">
        <f t="shared" si="2"/>
        <v>545</v>
      </c>
      <c r="N20" s="32">
        <f>M20/F1</f>
        <v>20.96153846153846</v>
      </c>
    </row>
    <row r="21" spans="1:14" ht="15" customHeight="1" x14ac:dyDescent="0.2">
      <c r="A21" s="10">
        <f>A20+1</f>
        <v>42093</v>
      </c>
      <c r="B21" s="9">
        <v>16</v>
      </c>
      <c r="C21" s="11" t="s">
        <v>41</v>
      </c>
      <c r="D21" s="69"/>
      <c r="E21" s="69">
        <v>3730</v>
      </c>
      <c r="F21" s="69">
        <v>160</v>
      </c>
      <c r="G21" s="69">
        <v>2938</v>
      </c>
      <c r="H21" s="70"/>
      <c r="I21" s="71"/>
      <c r="J21" s="69"/>
      <c r="K21" s="69">
        <v>150</v>
      </c>
      <c r="L21" s="69"/>
      <c r="M21" s="72">
        <f t="shared" si="0"/>
        <v>6978</v>
      </c>
      <c r="N21" s="32">
        <f>M21/F1</f>
        <v>268.38461538461536</v>
      </c>
    </row>
    <row r="22" spans="1:14" ht="15" customHeight="1" x14ac:dyDescent="0.2">
      <c r="C22" s="20" t="s">
        <v>25</v>
      </c>
      <c r="D22" s="72">
        <f t="shared" ref="D22:M22" si="3">SUM(D5:D21)</f>
        <v>0</v>
      </c>
      <c r="E22" s="72">
        <f t="shared" si="3"/>
        <v>10115.560000000001</v>
      </c>
      <c r="F22" s="72">
        <f t="shared" si="3"/>
        <v>6111</v>
      </c>
      <c r="G22" s="72">
        <f t="shared" si="3"/>
        <v>4722.22</v>
      </c>
      <c r="H22" s="73">
        <f t="shared" si="3"/>
        <v>400</v>
      </c>
      <c r="I22" s="74">
        <f t="shared" si="3"/>
        <v>0</v>
      </c>
      <c r="J22" s="72">
        <f t="shared" si="3"/>
        <v>350</v>
      </c>
      <c r="K22" s="72">
        <f t="shared" ref="K22" si="4">SUM(K5:K21)</f>
        <v>280</v>
      </c>
      <c r="L22" s="72">
        <f t="shared" si="3"/>
        <v>100</v>
      </c>
      <c r="M22" s="72">
        <f t="shared" si="3"/>
        <v>22078.78</v>
      </c>
      <c r="N22" s="19"/>
    </row>
    <row r="23" spans="1:14" ht="15" customHeight="1" x14ac:dyDescent="0.2">
      <c r="A23" s="4"/>
      <c r="B23" s="4"/>
      <c r="C23" s="25" t="s">
        <v>24</v>
      </c>
      <c r="D23" s="30">
        <f>D22/F1</f>
        <v>0</v>
      </c>
      <c r="E23" s="30">
        <f>E22/F1</f>
        <v>389.06000000000006</v>
      </c>
      <c r="F23" s="30">
        <f>F22/F1</f>
        <v>235.03846153846155</v>
      </c>
      <c r="G23" s="30">
        <f>G22/F1</f>
        <v>181.62384615384616</v>
      </c>
      <c r="H23" s="39">
        <f>H22/F1</f>
        <v>15.384615384615385</v>
      </c>
      <c r="I23" s="40">
        <f>I22/F1</f>
        <v>0</v>
      </c>
      <c r="J23" s="30">
        <f>J22/F1</f>
        <v>13.461538461538462</v>
      </c>
      <c r="K23" s="30">
        <f>K22/F1</f>
        <v>10.76923076923077</v>
      </c>
      <c r="L23" s="30">
        <f>L22/F1</f>
        <v>3.8461538461538463</v>
      </c>
      <c r="M23" s="3"/>
      <c r="N23" s="19"/>
    </row>
    <row r="24" spans="1:14" ht="15" customHeight="1" x14ac:dyDescent="0.2">
      <c r="C24" s="28" t="s">
        <v>26</v>
      </c>
      <c r="D24" s="31">
        <f>D23/B21</f>
        <v>0</v>
      </c>
      <c r="E24" s="31">
        <f>E23/B21</f>
        <v>24.316250000000004</v>
      </c>
      <c r="F24" s="31">
        <f>F23/B21</f>
        <v>14.689903846153847</v>
      </c>
      <c r="G24" s="31">
        <f>G23/B21</f>
        <v>11.351490384615385</v>
      </c>
      <c r="H24" s="195">
        <f>(H23+I23)/B21</f>
        <v>0.96153846153846156</v>
      </c>
      <c r="I24" s="196"/>
      <c r="J24" s="31">
        <f>J23/B21</f>
        <v>0.84134615384615385</v>
      </c>
      <c r="K24" s="31">
        <f>K23/B21</f>
        <v>0.67307692307692313</v>
      </c>
      <c r="L24" s="31">
        <f>L23/B21</f>
        <v>0.24038461538461539</v>
      </c>
      <c r="M24" s="3"/>
      <c r="N24" s="22"/>
    </row>
    <row r="25" spans="1:14" ht="15" customHeight="1" x14ac:dyDescent="0.2">
      <c r="C25" s="23" t="s">
        <v>37</v>
      </c>
      <c r="D25" s="24">
        <f>SUM(D23:L23)</f>
        <v>849.18384615384616</v>
      </c>
      <c r="E25" s="29"/>
      <c r="H25" s="193">
        <f>H23+I23</f>
        <v>15.384615384615385</v>
      </c>
      <c r="I25" s="194"/>
    </row>
    <row r="26" spans="1:14" ht="15" customHeight="1" x14ac:dyDescent="0.2">
      <c r="C26" s="23" t="s">
        <v>38</v>
      </c>
      <c r="D26" s="45">
        <f>D25/B21</f>
        <v>53.073990384615385</v>
      </c>
      <c r="E26" s="29"/>
    </row>
    <row r="27" spans="1:14" ht="15" customHeight="1" x14ac:dyDescent="0.2"/>
    <row r="28" spans="1:14" ht="15" customHeight="1" x14ac:dyDescent="0.2"/>
    <row r="29" spans="1:14" ht="15" customHeight="1" x14ac:dyDescent="0.2"/>
    <row r="30" spans="1:14" ht="15" customHeight="1" x14ac:dyDescent="0.2"/>
    <row r="31" spans="1:14" ht="15" customHeight="1" x14ac:dyDescent="0.2"/>
    <row r="32" spans="1:14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</sheetData>
  <sheetProtection insertColumns="0" insertRows="0" deleteColumns="0" deleteRows="0"/>
  <mergeCells count="9">
    <mergeCell ref="H25:I25"/>
    <mergeCell ref="M3:M4"/>
    <mergeCell ref="N3:N4"/>
    <mergeCell ref="H3:I3"/>
    <mergeCell ref="H24:I24"/>
    <mergeCell ref="A3:A4"/>
    <mergeCell ref="B3:B4"/>
    <mergeCell ref="C3:C4"/>
    <mergeCell ref="A1:B1"/>
  </mergeCells>
  <pageMargins left="0.7" right="0.7" top="0.75" bottom="0.75" header="0.3" footer="0.3"/>
  <pageSetup paperSize="9" orientation="portrait" horizontalDpi="4294967292" verticalDpi="4294967292"/>
  <ignoredErrors>
    <ignoredError sqref="L22:L23 K22 M21 D22:J23 M5:M18 M20:N20 M19" emptyCellReference="1"/>
    <ignoredError sqref="N19" formula="1" emptyCellReference="1"/>
    <ignoredError sqref="A11:A21 A6:A10" unlockedFormula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12"/>
  <sheetViews>
    <sheetView topLeftCell="A27" zoomScale="150" zoomScaleNormal="150" zoomScalePageLayoutView="150" workbookViewId="0">
      <selection activeCell="F5" sqref="F5:M47"/>
    </sheetView>
  </sheetViews>
  <sheetFormatPr baseColWidth="10" defaultColWidth="8.83203125" defaultRowHeight="11" x14ac:dyDescent="0.2"/>
  <cols>
    <col min="1" max="1" width="3.83203125" style="20" bestFit="1" customWidth="1"/>
    <col min="2" max="2" width="9" style="20" bestFit="1" customWidth="1"/>
    <col min="3" max="3" width="3.83203125" style="20" bestFit="1" customWidth="1"/>
    <col min="4" max="4" width="28.83203125" style="20" customWidth="1"/>
    <col min="5" max="10" width="10.83203125" style="2" customWidth="1"/>
    <col min="11" max="13" width="8.83203125" style="2" customWidth="1"/>
    <col min="14" max="14" width="10.83203125" style="2" customWidth="1"/>
    <col min="15" max="15" width="10.83203125" style="20" customWidth="1"/>
    <col min="16" max="16384" width="8.83203125" style="20"/>
  </cols>
  <sheetData>
    <row r="1" spans="1:19" ht="20" customHeight="1" x14ac:dyDescent="0.2">
      <c r="B1" s="192" t="s">
        <v>0</v>
      </c>
      <c r="C1" s="192"/>
      <c r="D1" s="16" t="s">
        <v>54</v>
      </c>
      <c r="E1" s="13" t="s">
        <v>9</v>
      </c>
      <c r="F1" s="13" t="s">
        <v>10</v>
      </c>
      <c r="G1" s="77">
        <v>3.29</v>
      </c>
      <c r="H1" s="14" t="s">
        <v>114</v>
      </c>
      <c r="I1" s="47"/>
      <c r="J1" s="5"/>
      <c r="K1" s="5"/>
      <c r="L1" s="5"/>
      <c r="M1" s="5"/>
      <c r="N1" s="5"/>
      <c r="O1" s="6"/>
    </row>
    <row r="2" spans="1:19" ht="6" customHeight="1" x14ac:dyDescent="0.2">
      <c r="B2" s="21"/>
      <c r="C2" s="21"/>
      <c r="D2" s="12"/>
      <c r="E2" s="13"/>
      <c r="F2" s="13"/>
      <c r="G2" s="15"/>
      <c r="H2" s="15"/>
      <c r="I2" s="5"/>
      <c r="J2" s="5"/>
      <c r="K2" s="5"/>
      <c r="L2" s="5"/>
      <c r="M2" s="5"/>
      <c r="N2" s="5"/>
      <c r="O2" s="6"/>
    </row>
    <row r="3" spans="1:19" ht="28" customHeight="1" x14ac:dyDescent="0.2">
      <c r="A3" s="189" t="s">
        <v>2</v>
      </c>
      <c r="B3" s="189"/>
      <c r="C3" s="190" t="s">
        <v>6</v>
      </c>
      <c r="D3" s="191" t="s">
        <v>8</v>
      </c>
      <c r="E3" s="162"/>
      <c r="F3" s="163"/>
      <c r="G3" s="162"/>
      <c r="H3" s="164"/>
      <c r="I3" s="198" t="s">
        <v>7</v>
      </c>
      <c r="J3" s="199"/>
      <c r="K3" s="167"/>
      <c r="L3" s="163"/>
      <c r="M3" s="163"/>
      <c r="N3" s="197" t="s">
        <v>12</v>
      </c>
      <c r="O3" s="197" t="s">
        <v>13</v>
      </c>
    </row>
    <row r="4" spans="1:19" s="1" customFormat="1" ht="39.75" customHeight="1" x14ac:dyDescent="0.2">
      <c r="A4" s="189"/>
      <c r="B4" s="189"/>
      <c r="C4" s="190"/>
      <c r="D4" s="191"/>
      <c r="E4" s="160" t="s">
        <v>11</v>
      </c>
      <c r="F4" s="161" t="s">
        <v>1</v>
      </c>
      <c r="G4" s="160" t="s">
        <v>5</v>
      </c>
      <c r="H4" s="34" t="s">
        <v>52</v>
      </c>
      <c r="I4" s="33" t="s">
        <v>4</v>
      </c>
      <c r="J4" s="34" t="s">
        <v>43</v>
      </c>
      <c r="K4" s="33" t="s">
        <v>129</v>
      </c>
      <c r="L4" s="161" t="s">
        <v>42</v>
      </c>
      <c r="M4" s="161" t="s">
        <v>27</v>
      </c>
      <c r="N4" s="197"/>
      <c r="O4" s="197"/>
    </row>
    <row r="5" spans="1:19" ht="15" customHeight="1" x14ac:dyDescent="0.2">
      <c r="A5" s="20" t="s">
        <v>64</v>
      </c>
      <c r="B5" s="8">
        <v>42094</v>
      </c>
      <c r="C5" s="9">
        <v>1</v>
      </c>
      <c r="D5" s="11" t="s">
        <v>44</v>
      </c>
      <c r="E5" s="78"/>
      <c r="F5" s="78">
        <v>50</v>
      </c>
      <c r="G5" s="78">
        <v>37</v>
      </c>
      <c r="H5" s="78">
        <v>15</v>
      </c>
      <c r="I5" s="79"/>
      <c r="J5" s="80"/>
      <c r="K5" s="78"/>
      <c r="L5" s="78"/>
      <c r="M5" s="78">
        <v>19.989999999999998</v>
      </c>
      <c r="N5" s="81">
        <f t="shared" ref="N5:N40" si="0">SUM(E5:M5)</f>
        <v>121.99</v>
      </c>
      <c r="O5" s="32">
        <f>N5/G1</f>
        <v>37.079027355623097</v>
      </c>
      <c r="Q5" s="27"/>
      <c r="R5" s="27"/>
    </row>
    <row r="6" spans="1:19" ht="15" customHeight="1" x14ac:dyDescent="0.2">
      <c r="A6" s="20" t="s">
        <v>65</v>
      </c>
      <c r="B6" s="10">
        <f>B5+1</f>
        <v>42095</v>
      </c>
      <c r="C6" s="9">
        <v>2</v>
      </c>
      <c r="D6" s="11" t="s">
        <v>45</v>
      </c>
      <c r="E6" s="78"/>
      <c r="F6" s="78">
        <v>70</v>
      </c>
      <c r="G6" s="78">
        <v>38.5</v>
      </c>
      <c r="H6" s="78">
        <v>550</v>
      </c>
      <c r="I6" s="79"/>
      <c r="J6" s="80"/>
      <c r="K6" s="78"/>
      <c r="L6" s="78"/>
      <c r="M6" s="78"/>
      <c r="N6" s="81">
        <f t="shared" si="0"/>
        <v>658.5</v>
      </c>
      <c r="O6" s="32">
        <f>N6/G1</f>
        <v>200.15197568389058</v>
      </c>
      <c r="Q6" s="27"/>
      <c r="R6" s="27"/>
    </row>
    <row r="7" spans="1:19" ht="15" customHeight="1" x14ac:dyDescent="0.2">
      <c r="A7" s="20" t="s">
        <v>66</v>
      </c>
      <c r="B7" s="10">
        <f t="shared" ref="B7:B43" si="1">B6+1</f>
        <v>42096</v>
      </c>
      <c r="C7" s="9">
        <v>3</v>
      </c>
      <c r="D7" s="11" t="s">
        <v>46</v>
      </c>
      <c r="E7" s="78"/>
      <c r="F7" s="78"/>
      <c r="G7" s="78">
        <v>32.6</v>
      </c>
      <c r="H7" s="78">
        <v>50</v>
      </c>
      <c r="I7" s="79"/>
      <c r="J7" s="80"/>
      <c r="K7" s="78"/>
      <c r="L7" s="78"/>
      <c r="M7" s="78"/>
      <c r="N7" s="81">
        <f t="shared" si="0"/>
        <v>82.6</v>
      </c>
      <c r="O7" s="32">
        <f>N7/G1</f>
        <v>25.106382978723403</v>
      </c>
      <c r="Q7" s="27"/>
      <c r="R7" s="27"/>
    </row>
    <row r="8" spans="1:19" ht="15" customHeight="1" x14ac:dyDescent="0.2">
      <c r="A8" s="20" t="s">
        <v>67</v>
      </c>
      <c r="B8" s="10">
        <f t="shared" si="1"/>
        <v>42097</v>
      </c>
      <c r="C8" s="9">
        <v>4</v>
      </c>
      <c r="D8" s="11" t="s">
        <v>46</v>
      </c>
      <c r="E8" s="78"/>
      <c r="F8" s="78"/>
      <c r="G8" s="78">
        <v>33.08</v>
      </c>
      <c r="H8" s="78">
        <v>14.8</v>
      </c>
      <c r="I8" s="79">
        <v>248</v>
      </c>
      <c r="J8" s="80"/>
      <c r="K8" s="78"/>
      <c r="L8" s="78"/>
      <c r="M8" s="78"/>
      <c r="N8" s="81">
        <f t="shared" si="0"/>
        <v>295.88</v>
      </c>
      <c r="O8" s="32">
        <f>N8/G1</f>
        <v>89.933130699088139</v>
      </c>
      <c r="Q8" s="27"/>
      <c r="R8" s="27"/>
    </row>
    <row r="9" spans="1:19" ht="15" customHeight="1" x14ac:dyDescent="0.2">
      <c r="A9" s="20" t="s">
        <v>68</v>
      </c>
      <c r="B9" s="10">
        <f t="shared" si="1"/>
        <v>42098</v>
      </c>
      <c r="C9" s="9">
        <v>5</v>
      </c>
      <c r="D9" s="11" t="s">
        <v>46</v>
      </c>
      <c r="E9" s="78"/>
      <c r="F9" s="78"/>
      <c r="G9" s="78">
        <v>58</v>
      </c>
      <c r="H9" s="78">
        <v>14.8</v>
      </c>
      <c r="I9" s="79"/>
      <c r="J9" s="80"/>
      <c r="K9" s="78"/>
      <c r="L9" s="78"/>
      <c r="M9" s="78">
        <v>30</v>
      </c>
      <c r="N9" s="81">
        <f t="shared" si="0"/>
        <v>102.8</v>
      </c>
      <c r="O9" s="32">
        <f>N9/G1</f>
        <v>31.246200607902736</v>
      </c>
      <c r="Q9" s="27"/>
      <c r="R9" s="27"/>
    </row>
    <row r="10" spans="1:19" ht="15" customHeight="1" x14ac:dyDescent="0.2">
      <c r="A10" s="20" t="s">
        <v>62</v>
      </c>
      <c r="B10" s="10">
        <f t="shared" si="1"/>
        <v>42099</v>
      </c>
      <c r="C10" s="9">
        <v>6</v>
      </c>
      <c r="D10" s="11" t="s">
        <v>46</v>
      </c>
      <c r="E10" s="78"/>
      <c r="F10" s="78"/>
      <c r="G10" s="78">
        <v>54.72</v>
      </c>
      <c r="H10" s="78"/>
      <c r="I10" s="79"/>
      <c r="J10" s="80"/>
      <c r="K10" s="78"/>
      <c r="L10" s="78"/>
      <c r="M10" s="78"/>
      <c r="N10" s="81">
        <f t="shared" si="0"/>
        <v>54.72</v>
      </c>
      <c r="O10" s="32">
        <f>N10/G1</f>
        <v>16.632218844984802</v>
      </c>
      <c r="Q10" s="27"/>
      <c r="R10" s="27"/>
      <c r="S10" s="27"/>
    </row>
    <row r="11" spans="1:19" ht="15" customHeight="1" x14ac:dyDescent="0.2">
      <c r="A11" s="20" t="s">
        <v>63</v>
      </c>
      <c r="B11" s="10">
        <f t="shared" si="1"/>
        <v>42100</v>
      </c>
      <c r="C11" s="9">
        <v>7</v>
      </c>
      <c r="D11" s="11" t="s">
        <v>46</v>
      </c>
      <c r="E11" s="78"/>
      <c r="F11" s="78"/>
      <c r="G11" s="78">
        <v>29.5</v>
      </c>
      <c r="H11" s="78">
        <v>14.8</v>
      </c>
      <c r="I11" s="79">
        <v>48</v>
      </c>
      <c r="J11" s="80"/>
      <c r="K11" s="78"/>
      <c r="L11" s="78"/>
      <c r="M11" s="78"/>
      <c r="N11" s="81">
        <f t="shared" si="0"/>
        <v>92.3</v>
      </c>
      <c r="O11" s="32">
        <f>N11/G1</f>
        <v>28.054711246200608</v>
      </c>
    </row>
    <row r="12" spans="1:19" ht="15" customHeight="1" x14ac:dyDescent="0.2">
      <c r="A12" s="20" t="s">
        <v>64</v>
      </c>
      <c r="B12" s="10">
        <f t="shared" si="1"/>
        <v>42101</v>
      </c>
      <c r="C12" s="9">
        <v>8</v>
      </c>
      <c r="D12" s="11" t="s">
        <v>46</v>
      </c>
      <c r="E12" s="78"/>
      <c r="F12" s="78"/>
      <c r="G12" s="78">
        <v>37</v>
      </c>
      <c r="H12" s="78"/>
      <c r="I12" s="79"/>
      <c r="J12" s="80"/>
      <c r="K12" s="78">
        <v>15</v>
      </c>
      <c r="L12" s="78"/>
      <c r="M12" s="78"/>
      <c r="N12" s="81">
        <f t="shared" si="0"/>
        <v>52</v>
      </c>
      <c r="O12" s="32">
        <f>N12/G1</f>
        <v>15.805471124620061</v>
      </c>
      <c r="Q12" s="27"/>
      <c r="R12" s="27"/>
      <c r="S12" s="27"/>
    </row>
    <row r="13" spans="1:19" ht="15" customHeight="1" x14ac:dyDescent="0.2">
      <c r="A13" s="20" t="s">
        <v>65</v>
      </c>
      <c r="B13" s="10">
        <f t="shared" si="1"/>
        <v>42102</v>
      </c>
      <c r="C13" s="9">
        <v>9</v>
      </c>
      <c r="D13" s="11" t="s">
        <v>46</v>
      </c>
      <c r="E13" s="78"/>
      <c r="F13" s="78">
        <v>480.34</v>
      </c>
      <c r="G13" s="78">
        <v>62.4</v>
      </c>
      <c r="H13" s="78"/>
      <c r="I13" s="79"/>
      <c r="J13" s="80"/>
      <c r="K13" s="78"/>
      <c r="L13" s="78"/>
      <c r="M13" s="78">
        <v>39.979999999999997</v>
      </c>
      <c r="N13" s="81">
        <f t="shared" si="0"/>
        <v>582.72</v>
      </c>
      <c r="O13" s="32">
        <f>N13/G1</f>
        <v>177.11854103343467</v>
      </c>
    </row>
    <row r="14" spans="1:19" ht="15" customHeight="1" x14ac:dyDescent="0.2">
      <c r="A14" s="20" t="s">
        <v>66</v>
      </c>
      <c r="B14" s="10">
        <f t="shared" si="1"/>
        <v>42103</v>
      </c>
      <c r="C14" s="9">
        <v>10</v>
      </c>
      <c r="D14" s="11" t="s">
        <v>47</v>
      </c>
      <c r="E14" s="78"/>
      <c r="F14" s="78"/>
      <c r="G14" s="78">
        <v>14</v>
      </c>
      <c r="H14" s="78">
        <v>425.62</v>
      </c>
      <c r="I14" s="79"/>
      <c r="J14" s="80"/>
      <c r="K14" s="78">
        <v>3</v>
      </c>
      <c r="L14" s="78"/>
      <c r="M14" s="78">
        <v>43</v>
      </c>
      <c r="N14" s="81">
        <f t="shared" si="0"/>
        <v>485.62</v>
      </c>
      <c r="O14" s="32">
        <f>N14/G1</f>
        <v>147.6048632218845</v>
      </c>
    </row>
    <row r="15" spans="1:19" ht="15" customHeight="1" x14ac:dyDescent="0.2">
      <c r="A15" s="20" t="s">
        <v>67</v>
      </c>
      <c r="B15" s="10">
        <f t="shared" si="1"/>
        <v>42104</v>
      </c>
      <c r="C15" s="9">
        <v>11</v>
      </c>
      <c r="D15" s="11" t="s">
        <v>48</v>
      </c>
      <c r="E15" s="78"/>
      <c r="F15" s="78"/>
      <c r="G15" s="78">
        <v>38</v>
      </c>
      <c r="H15" s="78"/>
      <c r="I15" s="79">
        <v>18</v>
      </c>
      <c r="J15" s="80"/>
      <c r="K15" s="78"/>
      <c r="L15" s="78"/>
      <c r="M15" s="78"/>
      <c r="N15" s="81">
        <f t="shared" si="0"/>
        <v>56</v>
      </c>
      <c r="O15" s="32">
        <f>N15/G1</f>
        <v>17.021276595744681</v>
      </c>
    </row>
    <row r="16" spans="1:19" ht="15" customHeight="1" x14ac:dyDescent="0.2">
      <c r="A16" s="20" t="s">
        <v>68</v>
      </c>
      <c r="B16" s="10">
        <f t="shared" si="1"/>
        <v>42105</v>
      </c>
      <c r="C16" s="9">
        <v>12</v>
      </c>
      <c r="D16" s="11" t="s">
        <v>48</v>
      </c>
      <c r="E16" s="78"/>
      <c r="F16" s="78"/>
      <c r="G16" s="78">
        <v>70.400000000000006</v>
      </c>
      <c r="H16" s="78">
        <v>12.8</v>
      </c>
      <c r="I16" s="79"/>
      <c r="J16" s="80"/>
      <c r="K16" s="78"/>
      <c r="L16" s="78"/>
      <c r="M16" s="78"/>
      <c r="N16" s="81">
        <f t="shared" si="0"/>
        <v>83.2</v>
      </c>
      <c r="O16" s="32">
        <f>N16/G1</f>
        <v>25.288753799392097</v>
      </c>
    </row>
    <row r="17" spans="1:15" ht="15" customHeight="1" x14ac:dyDescent="0.2">
      <c r="A17" s="20" t="s">
        <v>62</v>
      </c>
      <c r="B17" s="10">
        <f t="shared" si="1"/>
        <v>42106</v>
      </c>
      <c r="C17" s="9">
        <v>13</v>
      </c>
      <c r="D17" s="11" t="s">
        <v>48</v>
      </c>
      <c r="E17" s="78"/>
      <c r="F17" s="78"/>
      <c r="G17" s="78">
        <v>42</v>
      </c>
      <c r="H17" s="78">
        <v>6.3</v>
      </c>
      <c r="I17" s="79"/>
      <c r="J17" s="80"/>
      <c r="K17" s="78"/>
      <c r="L17" s="78"/>
      <c r="M17" s="78"/>
      <c r="N17" s="81">
        <f t="shared" si="0"/>
        <v>48.3</v>
      </c>
      <c r="O17" s="32">
        <f>N17/G1</f>
        <v>14.680851063829786</v>
      </c>
    </row>
    <row r="18" spans="1:15" ht="15" customHeight="1" x14ac:dyDescent="0.2">
      <c r="A18" s="20" t="s">
        <v>63</v>
      </c>
      <c r="B18" s="10">
        <f t="shared" si="1"/>
        <v>42107</v>
      </c>
      <c r="C18" s="9">
        <v>14</v>
      </c>
      <c r="D18" s="11" t="s">
        <v>48</v>
      </c>
      <c r="E18" s="78"/>
      <c r="F18" s="78"/>
      <c r="G18" s="78">
        <v>60.85</v>
      </c>
      <c r="H18" s="78">
        <v>13</v>
      </c>
      <c r="I18" s="79"/>
      <c r="J18" s="80"/>
      <c r="K18" s="78"/>
      <c r="L18" s="78"/>
      <c r="M18" s="78"/>
      <c r="N18" s="81">
        <f t="shared" si="0"/>
        <v>73.849999999999994</v>
      </c>
      <c r="O18" s="32">
        <f>N18/G1</f>
        <v>22.446808510638295</v>
      </c>
    </row>
    <row r="19" spans="1:15" ht="15" customHeight="1" x14ac:dyDescent="0.2">
      <c r="A19" s="20" t="s">
        <v>64</v>
      </c>
      <c r="B19" s="10">
        <f t="shared" si="1"/>
        <v>42108</v>
      </c>
      <c r="C19" s="9">
        <v>15</v>
      </c>
      <c r="D19" s="11" t="s">
        <v>55</v>
      </c>
      <c r="E19" s="78"/>
      <c r="F19" s="78">
        <v>381.16</v>
      </c>
      <c r="G19" s="78">
        <v>9.5</v>
      </c>
      <c r="H19" s="78">
        <v>301.33</v>
      </c>
      <c r="I19" s="79"/>
      <c r="J19" s="80"/>
      <c r="K19" s="78">
        <v>3.75</v>
      </c>
      <c r="L19" s="78"/>
      <c r="M19" s="78"/>
      <c r="N19" s="81">
        <f t="shared" si="0"/>
        <v>695.74</v>
      </c>
      <c r="O19" s="32">
        <f>N19/G1</f>
        <v>211.47112462006078</v>
      </c>
    </row>
    <row r="20" spans="1:15" ht="15" customHeight="1" x14ac:dyDescent="0.2">
      <c r="A20" s="20" t="s">
        <v>65</v>
      </c>
      <c r="B20" s="10">
        <f t="shared" si="1"/>
        <v>42109</v>
      </c>
      <c r="C20" s="9">
        <v>16</v>
      </c>
      <c r="D20" s="11" t="s">
        <v>56</v>
      </c>
      <c r="E20" s="78"/>
      <c r="F20" s="78"/>
      <c r="G20" s="78">
        <v>47.7</v>
      </c>
      <c r="H20" s="78"/>
      <c r="I20" s="79"/>
      <c r="J20" s="80">
        <v>338.37</v>
      </c>
      <c r="K20" s="78"/>
      <c r="L20" s="78">
        <v>21</v>
      </c>
      <c r="M20" s="78"/>
      <c r="N20" s="81">
        <f t="shared" si="0"/>
        <v>407.07</v>
      </c>
      <c r="O20" s="32">
        <f>N20/G1</f>
        <v>123.72948328267476</v>
      </c>
    </row>
    <row r="21" spans="1:15" ht="15" customHeight="1" x14ac:dyDescent="0.2">
      <c r="A21" s="20" t="s">
        <v>66</v>
      </c>
      <c r="B21" s="10">
        <f t="shared" si="1"/>
        <v>42110</v>
      </c>
      <c r="C21" s="9">
        <v>17</v>
      </c>
      <c r="D21" s="11" t="s">
        <v>56</v>
      </c>
      <c r="E21" s="78"/>
      <c r="F21" s="78"/>
      <c r="G21" s="78">
        <v>18</v>
      </c>
      <c r="H21" s="78"/>
      <c r="I21" s="79"/>
      <c r="J21" s="80"/>
      <c r="K21" s="78"/>
      <c r="L21" s="78"/>
      <c r="M21" s="78"/>
      <c r="N21" s="81">
        <f t="shared" si="0"/>
        <v>18</v>
      </c>
      <c r="O21" s="32">
        <f>N21/G1</f>
        <v>5.4711246200607899</v>
      </c>
    </row>
    <row r="22" spans="1:15" ht="15" customHeight="1" x14ac:dyDescent="0.2">
      <c r="A22" s="20" t="s">
        <v>67</v>
      </c>
      <c r="B22" s="10">
        <f t="shared" si="1"/>
        <v>42111</v>
      </c>
      <c r="C22" s="9">
        <v>18</v>
      </c>
      <c r="D22" s="11" t="s">
        <v>56</v>
      </c>
      <c r="E22" s="78"/>
      <c r="F22" s="78"/>
      <c r="G22" s="78">
        <v>57.5</v>
      </c>
      <c r="H22" s="78"/>
      <c r="I22" s="79"/>
      <c r="J22" s="80"/>
      <c r="K22" s="78"/>
      <c r="L22" s="78"/>
      <c r="M22" s="78"/>
      <c r="N22" s="81">
        <f t="shared" si="0"/>
        <v>57.5</v>
      </c>
      <c r="O22" s="32">
        <f>N22/G1</f>
        <v>17.477203647416413</v>
      </c>
    </row>
    <row r="23" spans="1:15" ht="15" customHeight="1" x14ac:dyDescent="0.2">
      <c r="A23" s="20" t="s">
        <v>68</v>
      </c>
      <c r="B23" s="10">
        <f t="shared" si="1"/>
        <v>42112</v>
      </c>
      <c r="C23" s="9">
        <v>19</v>
      </c>
      <c r="D23" s="11" t="s">
        <v>57</v>
      </c>
      <c r="E23" s="78"/>
      <c r="F23" s="78"/>
      <c r="G23" s="78">
        <v>42</v>
      </c>
      <c r="H23" s="78"/>
      <c r="I23" s="79"/>
      <c r="J23" s="80"/>
      <c r="K23" s="78"/>
      <c r="L23" s="78"/>
      <c r="M23" s="78">
        <v>2.5</v>
      </c>
      <c r="N23" s="81">
        <f t="shared" si="0"/>
        <v>44.5</v>
      </c>
      <c r="O23" s="32">
        <f>N23/G1</f>
        <v>13.525835866261398</v>
      </c>
    </row>
    <row r="24" spans="1:15" ht="15" customHeight="1" x14ac:dyDescent="0.2">
      <c r="A24" s="20" t="s">
        <v>62</v>
      </c>
      <c r="B24" s="10">
        <f t="shared" si="1"/>
        <v>42113</v>
      </c>
      <c r="C24" s="9">
        <v>20</v>
      </c>
      <c r="D24" s="11" t="s">
        <v>49</v>
      </c>
      <c r="E24" s="78"/>
      <c r="F24" s="78">
        <v>240</v>
      </c>
      <c r="G24" s="78">
        <v>90</v>
      </c>
      <c r="H24" s="78">
        <v>354.64</v>
      </c>
      <c r="I24" s="79"/>
      <c r="J24" s="80"/>
      <c r="K24" s="78">
        <v>2.5</v>
      </c>
      <c r="L24" s="78"/>
      <c r="M24" s="78"/>
      <c r="N24" s="81">
        <f t="shared" si="0"/>
        <v>687.14</v>
      </c>
      <c r="O24" s="32">
        <f>N24/G1</f>
        <v>208.85714285714286</v>
      </c>
    </row>
    <row r="25" spans="1:15" ht="15" customHeight="1" x14ac:dyDescent="0.2">
      <c r="A25" s="20" t="s">
        <v>63</v>
      </c>
      <c r="B25" s="10">
        <f t="shared" si="1"/>
        <v>42114</v>
      </c>
      <c r="C25" s="9">
        <v>21</v>
      </c>
      <c r="D25" s="11" t="s">
        <v>50</v>
      </c>
      <c r="E25" s="78"/>
      <c r="F25" s="78"/>
      <c r="G25" s="78">
        <v>76</v>
      </c>
      <c r="H25" s="78">
        <v>16</v>
      </c>
      <c r="I25" s="79"/>
      <c r="J25" s="80"/>
      <c r="K25" s="78"/>
      <c r="L25" s="78"/>
      <c r="M25" s="78"/>
      <c r="N25" s="81">
        <f t="shared" si="0"/>
        <v>92</v>
      </c>
      <c r="O25" s="32">
        <f>N25/G1</f>
        <v>27.96352583586626</v>
      </c>
    </row>
    <row r="26" spans="1:15" ht="15" customHeight="1" x14ac:dyDescent="0.2">
      <c r="A26" s="20" t="s">
        <v>64</v>
      </c>
      <c r="B26" s="10">
        <f t="shared" si="1"/>
        <v>42115</v>
      </c>
      <c r="C26" s="9">
        <v>22</v>
      </c>
      <c r="D26" s="11" t="s">
        <v>50</v>
      </c>
      <c r="E26" s="78"/>
      <c r="F26" s="78"/>
      <c r="G26" s="78">
        <v>59</v>
      </c>
      <c r="H26" s="78"/>
      <c r="I26" s="79">
        <v>16</v>
      </c>
      <c r="J26" s="80"/>
      <c r="K26" s="78">
        <v>8.9</v>
      </c>
      <c r="L26" s="78"/>
      <c r="M26" s="78"/>
      <c r="N26" s="81">
        <f t="shared" si="0"/>
        <v>83.9</v>
      </c>
      <c r="O26" s="32">
        <f>N26/G1</f>
        <v>25.501519756838906</v>
      </c>
    </row>
    <row r="27" spans="1:15" ht="15" customHeight="1" x14ac:dyDescent="0.2">
      <c r="A27" s="20" t="s">
        <v>65</v>
      </c>
      <c r="B27" s="10">
        <f t="shared" si="1"/>
        <v>42116</v>
      </c>
      <c r="C27" s="9">
        <v>23</v>
      </c>
      <c r="D27" s="11" t="s">
        <v>58</v>
      </c>
      <c r="E27" s="78"/>
      <c r="F27" s="78"/>
      <c r="G27" s="78">
        <v>28.5</v>
      </c>
      <c r="H27" s="78">
        <v>368</v>
      </c>
      <c r="I27" s="79"/>
      <c r="J27" s="80"/>
      <c r="K27" s="78"/>
      <c r="L27" s="78"/>
      <c r="M27" s="78">
        <v>19.989999999999998</v>
      </c>
      <c r="N27" s="81">
        <f t="shared" si="0"/>
        <v>416.49</v>
      </c>
      <c r="O27" s="32">
        <f>N27/G1</f>
        <v>126.59270516717325</v>
      </c>
    </row>
    <row r="28" spans="1:15" ht="15" customHeight="1" x14ac:dyDescent="0.2">
      <c r="A28" s="20" t="s">
        <v>66</v>
      </c>
      <c r="B28" s="10">
        <f t="shared" si="1"/>
        <v>42117</v>
      </c>
      <c r="C28" s="9">
        <v>24</v>
      </c>
      <c r="D28" s="11" t="s">
        <v>59</v>
      </c>
      <c r="E28" s="78"/>
      <c r="F28" s="78"/>
      <c r="G28" s="78">
        <v>84.5</v>
      </c>
      <c r="H28" s="78"/>
      <c r="I28" s="79"/>
      <c r="J28" s="80"/>
      <c r="K28" s="78"/>
      <c r="L28" s="78"/>
      <c r="M28" s="78">
        <v>16</v>
      </c>
      <c r="N28" s="81">
        <f t="shared" si="0"/>
        <v>100.5</v>
      </c>
      <c r="O28" s="32">
        <f>N28/G1</f>
        <v>30.54711246200608</v>
      </c>
    </row>
    <row r="29" spans="1:15" ht="15" customHeight="1" x14ac:dyDescent="0.2">
      <c r="A29" s="20" t="s">
        <v>67</v>
      </c>
      <c r="B29" s="10">
        <f t="shared" si="1"/>
        <v>42118</v>
      </c>
      <c r="C29" s="9">
        <v>25</v>
      </c>
      <c r="D29" s="11" t="s">
        <v>59</v>
      </c>
      <c r="E29" s="78"/>
      <c r="F29" s="78"/>
      <c r="G29" s="78">
        <v>82</v>
      </c>
      <c r="H29" s="78"/>
      <c r="I29" s="79"/>
      <c r="J29" s="80"/>
      <c r="K29" s="78">
        <v>15</v>
      </c>
      <c r="L29" s="78"/>
      <c r="M29" s="78"/>
      <c r="N29" s="81">
        <f t="shared" si="0"/>
        <v>97</v>
      </c>
      <c r="O29" s="32">
        <f>N29/G1</f>
        <v>29.483282674772035</v>
      </c>
    </row>
    <row r="30" spans="1:15" ht="15" customHeight="1" x14ac:dyDescent="0.2">
      <c r="A30" s="20" t="s">
        <v>68</v>
      </c>
      <c r="B30" s="10">
        <f t="shared" si="1"/>
        <v>42119</v>
      </c>
      <c r="C30" s="9">
        <v>26</v>
      </c>
      <c r="D30" s="11" t="s">
        <v>59</v>
      </c>
      <c r="E30" s="78"/>
      <c r="F30" s="78"/>
      <c r="G30" s="78">
        <v>58</v>
      </c>
      <c r="H30" s="78"/>
      <c r="I30" s="79"/>
      <c r="J30" s="80"/>
      <c r="K30" s="78"/>
      <c r="L30" s="78"/>
      <c r="M30" s="78"/>
      <c r="N30" s="81">
        <f t="shared" si="0"/>
        <v>58</v>
      </c>
      <c r="O30" s="32">
        <f>N30/G1</f>
        <v>17.62917933130699</v>
      </c>
    </row>
    <row r="31" spans="1:15" ht="15" customHeight="1" x14ac:dyDescent="0.2">
      <c r="A31" s="20" t="s">
        <v>62</v>
      </c>
      <c r="B31" s="10">
        <f t="shared" si="1"/>
        <v>42120</v>
      </c>
      <c r="C31" s="9">
        <v>27</v>
      </c>
      <c r="D31" s="11" t="s">
        <v>60</v>
      </c>
      <c r="E31" s="78"/>
      <c r="F31" s="78"/>
      <c r="G31" s="78">
        <v>35.5</v>
      </c>
      <c r="H31" s="78">
        <v>362.96</v>
      </c>
      <c r="I31" s="79"/>
      <c r="J31" s="80"/>
      <c r="K31" s="78">
        <v>2</v>
      </c>
      <c r="L31" s="78"/>
      <c r="M31" s="78"/>
      <c r="N31" s="81">
        <f t="shared" si="0"/>
        <v>400.46</v>
      </c>
      <c r="O31" s="32">
        <f>N31/G1</f>
        <v>121.72036474164133</v>
      </c>
    </row>
    <row r="32" spans="1:15" ht="15" customHeight="1" x14ac:dyDescent="0.2">
      <c r="A32" s="20" t="s">
        <v>63</v>
      </c>
      <c r="B32" s="10">
        <f t="shared" si="1"/>
        <v>42121</v>
      </c>
      <c r="C32" s="9">
        <v>28</v>
      </c>
      <c r="D32" s="46" t="s">
        <v>61</v>
      </c>
      <c r="E32" s="82"/>
      <c r="F32" s="82"/>
      <c r="G32" s="82">
        <v>1</v>
      </c>
      <c r="H32" s="82"/>
      <c r="I32" s="83"/>
      <c r="J32" s="84"/>
      <c r="K32" s="82">
        <v>2</v>
      </c>
      <c r="L32" s="85"/>
      <c r="M32" s="85"/>
      <c r="N32" s="81">
        <f t="shared" si="0"/>
        <v>3</v>
      </c>
      <c r="O32" s="32">
        <f>N32/G1</f>
        <v>0.91185410334346506</v>
      </c>
    </row>
    <row r="33" spans="1:15" ht="15" customHeight="1" x14ac:dyDescent="0.2">
      <c r="A33" s="20" t="s">
        <v>64</v>
      </c>
      <c r="B33" s="10">
        <f t="shared" si="1"/>
        <v>42122</v>
      </c>
      <c r="C33" s="9">
        <v>29</v>
      </c>
      <c r="D33" s="11" t="s">
        <v>61</v>
      </c>
      <c r="E33" s="78"/>
      <c r="F33" s="78"/>
      <c r="G33" s="78">
        <v>106</v>
      </c>
      <c r="H33" s="78">
        <v>410</v>
      </c>
      <c r="I33" s="79"/>
      <c r="J33" s="80"/>
      <c r="K33" s="78">
        <v>25</v>
      </c>
      <c r="L33" s="78"/>
      <c r="M33" s="78"/>
      <c r="N33" s="81">
        <f t="shared" si="0"/>
        <v>541</v>
      </c>
      <c r="O33" s="32">
        <f>N33/G1</f>
        <v>164.43768996960486</v>
      </c>
    </row>
    <row r="34" spans="1:15" ht="15" customHeight="1" x14ac:dyDescent="0.2">
      <c r="A34" s="20" t="s">
        <v>65</v>
      </c>
      <c r="B34" s="10">
        <f t="shared" si="1"/>
        <v>42123</v>
      </c>
      <c r="C34" s="9">
        <v>30</v>
      </c>
      <c r="D34" s="11" t="s">
        <v>51</v>
      </c>
      <c r="E34" s="78"/>
      <c r="F34" s="78"/>
      <c r="G34" s="78">
        <v>34</v>
      </c>
      <c r="H34" s="78"/>
      <c r="I34" s="79"/>
      <c r="J34" s="80"/>
      <c r="K34" s="78"/>
      <c r="L34" s="78"/>
      <c r="M34" s="78"/>
      <c r="N34" s="81">
        <f t="shared" ref="N34:N37" si="2">SUM(E34:M34)</f>
        <v>34</v>
      </c>
      <c r="O34" s="32">
        <f>N34/G1</f>
        <v>10.334346504559271</v>
      </c>
    </row>
    <row r="35" spans="1:15" ht="15" customHeight="1" x14ac:dyDescent="0.2">
      <c r="A35" s="20" t="s">
        <v>66</v>
      </c>
      <c r="B35" s="10">
        <f t="shared" si="1"/>
        <v>42124</v>
      </c>
      <c r="C35" s="9">
        <v>31</v>
      </c>
      <c r="D35" s="11" t="s">
        <v>51</v>
      </c>
      <c r="E35" s="78"/>
      <c r="F35" s="78"/>
      <c r="G35" s="78">
        <v>3</v>
      </c>
      <c r="H35" s="78"/>
      <c r="I35" s="79"/>
      <c r="J35" s="80"/>
      <c r="K35" s="78"/>
      <c r="L35" s="78"/>
      <c r="M35" s="78"/>
      <c r="N35" s="81">
        <f t="shared" si="2"/>
        <v>3</v>
      </c>
      <c r="O35" s="32">
        <f>N35/G1</f>
        <v>0.91185410334346506</v>
      </c>
    </row>
    <row r="36" spans="1:15" ht="15" customHeight="1" x14ac:dyDescent="0.2">
      <c r="A36" s="20" t="s">
        <v>67</v>
      </c>
      <c r="B36" s="10">
        <f t="shared" si="1"/>
        <v>42125</v>
      </c>
      <c r="C36" s="9">
        <v>32</v>
      </c>
      <c r="D36" s="11" t="s">
        <v>51</v>
      </c>
      <c r="E36" s="78"/>
      <c r="F36" s="78"/>
      <c r="G36" s="78">
        <v>14</v>
      </c>
      <c r="H36" s="78"/>
      <c r="I36" s="79"/>
      <c r="J36" s="80"/>
      <c r="K36" s="78"/>
      <c r="L36" s="78"/>
      <c r="M36" s="78"/>
      <c r="N36" s="81">
        <f t="shared" si="2"/>
        <v>14</v>
      </c>
      <c r="O36" s="32">
        <f>N36/G1</f>
        <v>4.2553191489361701</v>
      </c>
    </row>
    <row r="37" spans="1:15" ht="15" customHeight="1" x14ac:dyDescent="0.2">
      <c r="A37" s="20" t="s">
        <v>68</v>
      </c>
      <c r="B37" s="10">
        <f t="shared" si="1"/>
        <v>42126</v>
      </c>
      <c r="C37" s="9">
        <v>33</v>
      </c>
      <c r="D37" s="11" t="s">
        <v>51</v>
      </c>
      <c r="E37" s="78"/>
      <c r="F37" s="78"/>
      <c r="G37" s="78">
        <v>10</v>
      </c>
      <c r="H37" s="78"/>
      <c r="I37" s="79"/>
      <c r="J37" s="80"/>
      <c r="K37" s="78"/>
      <c r="L37" s="78"/>
      <c r="M37" s="78"/>
      <c r="N37" s="81">
        <f t="shared" si="2"/>
        <v>10</v>
      </c>
      <c r="O37" s="32">
        <f>N37/G1</f>
        <v>3.0395136778115499</v>
      </c>
    </row>
    <row r="38" spans="1:15" ht="15" customHeight="1" x14ac:dyDescent="0.2">
      <c r="A38" s="20" t="s">
        <v>62</v>
      </c>
      <c r="B38" s="10">
        <f t="shared" si="1"/>
        <v>42127</v>
      </c>
      <c r="C38" s="9">
        <v>34</v>
      </c>
      <c r="D38" s="11" t="s">
        <v>53</v>
      </c>
      <c r="E38" s="78"/>
      <c r="F38" s="78"/>
      <c r="G38" s="78">
        <v>56</v>
      </c>
      <c r="H38" s="78"/>
      <c r="I38" s="79"/>
      <c r="J38" s="80"/>
      <c r="K38" s="78"/>
      <c r="L38" s="78"/>
      <c r="M38" s="78"/>
      <c r="N38" s="81">
        <f t="shared" si="0"/>
        <v>56</v>
      </c>
      <c r="O38" s="32">
        <f>N38/G1</f>
        <v>17.021276595744681</v>
      </c>
    </row>
    <row r="39" spans="1:15" ht="15" customHeight="1" x14ac:dyDescent="0.2">
      <c r="A39" s="20" t="s">
        <v>63</v>
      </c>
      <c r="B39" s="10">
        <f t="shared" si="1"/>
        <v>42128</v>
      </c>
      <c r="C39" s="9">
        <v>35</v>
      </c>
      <c r="D39" s="11" t="s">
        <v>53</v>
      </c>
      <c r="E39" s="78"/>
      <c r="F39" s="78"/>
      <c r="G39" s="78">
        <v>53</v>
      </c>
      <c r="H39" s="78"/>
      <c r="I39" s="79"/>
      <c r="J39" s="80"/>
      <c r="K39" s="78"/>
      <c r="L39" s="78"/>
      <c r="M39" s="78"/>
      <c r="N39" s="81">
        <f t="shared" si="0"/>
        <v>53</v>
      </c>
      <c r="O39" s="32">
        <f>N39/G1</f>
        <v>16.109422492401215</v>
      </c>
    </row>
    <row r="40" spans="1:15" ht="15" customHeight="1" x14ac:dyDescent="0.2">
      <c r="A40" s="20" t="s">
        <v>64</v>
      </c>
      <c r="B40" s="10">
        <f t="shared" si="1"/>
        <v>42129</v>
      </c>
      <c r="C40" s="9">
        <v>36</v>
      </c>
      <c r="D40" s="11" t="s">
        <v>53</v>
      </c>
      <c r="E40" s="78"/>
      <c r="F40" s="78"/>
      <c r="G40" s="78">
        <v>36.5</v>
      </c>
      <c r="H40" s="78"/>
      <c r="I40" s="79"/>
      <c r="J40" s="80"/>
      <c r="K40" s="78"/>
      <c r="L40" s="78"/>
      <c r="M40" s="78">
        <v>28</v>
      </c>
      <c r="N40" s="81">
        <f t="shared" si="0"/>
        <v>64.5</v>
      </c>
      <c r="O40" s="32">
        <f>N40/G1</f>
        <v>19.6048632218845</v>
      </c>
    </row>
    <row r="41" spans="1:15" ht="15" customHeight="1" x14ac:dyDescent="0.2">
      <c r="A41" s="20" t="s">
        <v>65</v>
      </c>
      <c r="B41" s="10">
        <f t="shared" si="1"/>
        <v>42130</v>
      </c>
      <c r="C41" s="9">
        <v>37</v>
      </c>
      <c r="D41" s="11" t="s">
        <v>53</v>
      </c>
      <c r="E41" s="78"/>
      <c r="F41" s="78"/>
      <c r="G41" s="78">
        <v>64</v>
      </c>
      <c r="H41" s="78">
        <v>10</v>
      </c>
      <c r="I41" s="79"/>
      <c r="J41" s="80"/>
      <c r="K41" s="78"/>
      <c r="L41" s="78"/>
      <c r="M41" s="78">
        <v>19.989999999999998</v>
      </c>
      <c r="N41" s="81">
        <f t="shared" ref="N41:N47" si="3">SUM(E41:M41)</f>
        <v>93.99</v>
      </c>
      <c r="O41" s="32">
        <f>N41/G1</f>
        <v>28.568389057750757</v>
      </c>
    </row>
    <row r="42" spans="1:15" ht="15" customHeight="1" x14ac:dyDescent="0.2">
      <c r="A42" s="20" t="s">
        <v>66</v>
      </c>
      <c r="B42" s="10">
        <f t="shared" si="1"/>
        <v>42131</v>
      </c>
      <c r="C42" s="9">
        <v>38</v>
      </c>
      <c r="D42" s="11" t="s">
        <v>74</v>
      </c>
      <c r="E42" s="78"/>
      <c r="F42" s="78"/>
      <c r="G42" s="78">
        <v>48</v>
      </c>
      <c r="H42" s="78">
        <v>571.65</v>
      </c>
      <c r="I42" s="79"/>
      <c r="J42" s="80"/>
      <c r="K42" s="78"/>
      <c r="L42" s="78"/>
      <c r="M42" s="78"/>
      <c r="N42" s="81">
        <f t="shared" si="3"/>
        <v>619.65</v>
      </c>
      <c r="O42" s="32">
        <f>N42/G1</f>
        <v>188.34346504559269</v>
      </c>
    </row>
    <row r="43" spans="1:15" ht="15" customHeight="1" x14ac:dyDescent="0.2">
      <c r="A43" s="20" t="s">
        <v>67</v>
      </c>
      <c r="B43" s="10">
        <f t="shared" si="1"/>
        <v>42132</v>
      </c>
      <c r="C43" s="9">
        <v>39</v>
      </c>
      <c r="D43" s="11" t="s">
        <v>69</v>
      </c>
      <c r="E43" s="78"/>
      <c r="F43" s="78"/>
      <c r="G43" s="78">
        <v>55.5</v>
      </c>
      <c r="H43" s="78">
        <v>17</v>
      </c>
      <c r="I43" s="79"/>
      <c r="J43" s="80"/>
      <c r="K43" s="78">
        <v>3.25</v>
      </c>
      <c r="L43" s="78"/>
      <c r="M43" s="78"/>
      <c r="N43" s="81">
        <f t="shared" si="3"/>
        <v>75.75</v>
      </c>
      <c r="O43" s="32">
        <f>N43/G1</f>
        <v>23.024316109422493</v>
      </c>
    </row>
    <row r="44" spans="1:15" ht="15" customHeight="1" x14ac:dyDescent="0.2">
      <c r="A44" s="20" t="s">
        <v>68</v>
      </c>
      <c r="B44" s="10">
        <f>B43+1</f>
        <v>42133</v>
      </c>
      <c r="C44" s="9">
        <v>40</v>
      </c>
      <c r="D44" s="11" t="s">
        <v>69</v>
      </c>
      <c r="E44" s="78"/>
      <c r="F44" s="78"/>
      <c r="G44" s="78">
        <v>58</v>
      </c>
      <c r="H44" s="78">
        <v>10</v>
      </c>
      <c r="I44" s="79"/>
      <c r="J44" s="80"/>
      <c r="K44" s="78"/>
      <c r="L44" s="78"/>
      <c r="M44" s="78"/>
      <c r="N44" s="81">
        <f t="shared" ref="N44" si="4">SUM(E44:M44)</f>
        <v>68</v>
      </c>
      <c r="O44" s="32">
        <f>N44/G1</f>
        <v>20.668693009118542</v>
      </c>
    </row>
    <row r="45" spans="1:15" ht="15" customHeight="1" x14ac:dyDescent="0.2">
      <c r="A45" s="20" t="s">
        <v>62</v>
      </c>
      <c r="B45" s="10">
        <f>B44+1</f>
        <v>42134</v>
      </c>
      <c r="C45" s="9">
        <v>41</v>
      </c>
      <c r="D45" s="11" t="s">
        <v>69</v>
      </c>
      <c r="E45" s="78"/>
      <c r="F45" s="78"/>
      <c r="G45" s="78">
        <v>25.5</v>
      </c>
      <c r="H45" s="78">
        <v>20</v>
      </c>
      <c r="I45" s="79"/>
      <c r="J45" s="80"/>
      <c r="K45" s="78"/>
      <c r="L45" s="78"/>
      <c r="M45" s="78"/>
      <c r="N45" s="81">
        <f t="shared" ref="N45" si="5">SUM(E45:M45)</f>
        <v>45.5</v>
      </c>
      <c r="O45" s="32">
        <f>N45/G1</f>
        <v>13.829787234042554</v>
      </c>
    </row>
    <row r="46" spans="1:15" ht="15" customHeight="1" x14ac:dyDescent="0.2">
      <c r="A46" s="20" t="s">
        <v>63</v>
      </c>
      <c r="B46" s="10">
        <f t="shared" ref="B46:B47" si="6">B45+1</f>
        <v>42135</v>
      </c>
      <c r="C46" s="9">
        <v>42</v>
      </c>
      <c r="D46" s="11" t="s">
        <v>72</v>
      </c>
      <c r="E46" s="78"/>
      <c r="F46" s="78"/>
      <c r="G46" s="78">
        <v>47</v>
      </c>
      <c r="H46" s="78">
        <v>420</v>
      </c>
      <c r="I46" s="79"/>
      <c r="J46" s="80"/>
      <c r="K46" s="78"/>
      <c r="L46" s="78"/>
      <c r="M46" s="78"/>
      <c r="N46" s="81">
        <f t="shared" ref="N46" si="7">SUM(E46:M46)</f>
        <v>467</v>
      </c>
      <c r="O46" s="32">
        <f>N46/G1</f>
        <v>141.94528875379939</v>
      </c>
    </row>
    <row r="47" spans="1:15" ht="15" customHeight="1" x14ac:dyDescent="0.2">
      <c r="A47" s="20" t="s">
        <v>64</v>
      </c>
      <c r="B47" s="10">
        <f t="shared" si="6"/>
        <v>42136</v>
      </c>
      <c r="C47" s="9">
        <v>43</v>
      </c>
      <c r="D47" s="11" t="s">
        <v>73</v>
      </c>
      <c r="E47" s="78"/>
      <c r="F47" s="78">
        <v>50</v>
      </c>
      <c r="G47" s="78">
        <v>13</v>
      </c>
      <c r="H47" s="78">
        <v>30</v>
      </c>
      <c r="I47" s="79"/>
      <c r="J47" s="80"/>
      <c r="K47" s="78"/>
      <c r="L47" s="78"/>
      <c r="M47" s="78"/>
      <c r="N47" s="81">
        <f t="shared" si="3"/>
        <v>93</v>
      </c>
      <c r="O47" s="32">
        <f>N47/G1</f>
        <v>28.267477203647417</v>
      </c>
    </row>
    <row r="48" spans="1:15" ht="15" customHeight="1" x14ac:dyDescent="0.2">
      <c r="B48" s="10"/>
      <c r="D48" s="20" t="s">
        <v>25</v>
      </c>
      <c r="E48" s="86">
        <f t="shared" ref="E48:N48" si="8">SUM(E5:E47)</f>
        <v>0</v>
      </c>
      <c r="F48" s="86">
        <f t="shared" si="8"/>
        <v>1271.5</v>
      </c>
      <c r="G48" s="86">
        <f t="shared" si="8"/>
        <v>1920.75</v>
      </c>
      <c r="H48" s="86">
        <f t="shared" si="8"/>
        <v>4008.7</v>
      </c>
      <c r="I48" s="87">
        <f t="shared" si="8"/>
        <v>330</v>
      </c>
      <c r="J48" s="88">
        <f t="shared" si="8"/>
        <v>338.37</v>
      </c>
      <c r="K48" s="86">
        <f t="shared" si="8"/>
        <v>80.400000000000006</v>
      </c>
      <c r="L48" s="86">
        <f t="shared" si="8"/>
        <v>21</v>
      </c>
      <c r="M48" s="86">
        <f t="shared" si="8"/>
        <v>219.45000000000002</v>
      </c>
      <c r="N48" s="86">
        <f t="shared" si="8"/>
        <v>8190.1699999999992</v>
      </c>
      <c r="O48" s="19"/>
    </row>
    <row r="49" spans="2:15" ht="15" customHeight="1" x14ac:dyDescent="0.2">
      <c r="B49" s="4"/>
      <c r="C49" s="4"/>
      <c r="D49" s="25" t="s">
        <v>24</v>
      </c>
      <c r="E49" s="30">
        <f>E48/G1</f>
        <v>0</v>
      </c>
      <c r="F49" s="30">
        <f>F48/G1</f>
        <v>386.47416413373861</v>
      </c>
      <c r="G49" s="30">
        <f>G48/G1</f>
        <v>583.81458966565344</v>
      </c>
      <c r="H49" s="30">
        <f>H48/G1</f>
        <v>1218.449848024316</v>
      </c>
      <c r="I49" s="39">
        <f>I48/G1</f>
        <v>100.30395136778115</v>
      </c>
      <c r="J49" s="40">
        <f>J48/G1</f>
        <v>102.84802431610942</v>
      </c>
      <c r="K49" s="30">
        <f>K48/G1</f>
        <v>24.437689969604865</v>
      </c>
      <c r="L49" s="30">
        <f>L48/G1</f>
        <v>6.3829787234042552</v>
      </c>
      <c r="M49" s="30">
        <f>M48/G1</f>
        <v>66.702127659574472</v>
      </c>
      <c r="N49" s="3"/>
      <c r="O49" s="19"/>
    </row>
    <row r="50" spans="2:15" ht="15" customHeight="1" x14ac:dyDescent="0.2">
      <c r="D50" s="28" t="s">
        <v>26</v>
      </c>
      <c r="E50" s="31">
        <f>E49/C47</f>
        <v>0</v>
      </c>
      <c r="F50" s="31">
        <f>F49/C47</f>
        <v>8.9877712589241536</v>
      </c>
      <c r="G50" s="31">
        <f>G49/C47</f>
        <v>13.577083480596592</v>
      </c>
      <c r="H50" s="31">
        <f>H49/C47</f>
        <v>28.336042977309674</v>
      </c>
      <c r="I50" s="195">
        <f>(I49+J49)/C47</f>
        <v>4.7244645507881522</v>
      </c>
      <c r="J50" s="196"/>
      <c r="K50" s="31">
        <f>K49/C47</f>
        <v>0.56831837138615959</v>
      </c>
      <c r="L50" s="31">
        <f>L49/C47</f>
        <v>0.14844136566056407</v>
      </c>
      <c r="M50" s="31">
        <f>M49/C47</f>
        <v>1.5512122711528946</v>
      </c>
      <c r="N50" s="3"/>
      <c r="O50" s="22"/>
    </row>
    <row r="51" spans="2:15" ht="15" customHeight="1" x14ac:dyDescent="0.2">
      <c r="D51" s="23" t="s">
        <v>37</v>
      </c>
      <c r="E51" s="43">
        <f>SUM(E49:M49)</f>
        <v>2489.4133738601827</v>
      </c>
      <c r="I51" s="193">
        <f>I49+J49</f>
        <v>203.15197568389056</v>
      </c>
      <c r="J51" s="194"/>
    </row>
    <row r="52" spans="2:15" ht="15" customHeight="1" x14ac:dyDescent="0.2">
      <c r="D52" s="23" t="s">
        <v>38</v>
      </c>
      <c r="E52" s="45">
        <f>SUM(E50:M50)</f>
        <v>57.893334275818191</v>
      </c>
      <c r="F52" s="29"/>
    </row>
    <row r="53" spans="2:15" ht="15" customHeight="1" x14ac:dyDescent="0.2"/>
    <row r="54" spans="2:15" ht="15" customHeight="1" x14ac:dyDescent="0.2"/>
    <row r="55" spans="2:15" ht="15" customHeight="1" x14ac:dyDescent="0.2"/>
    <row r="56" spans="2:15" ht="15" customHeight="1" x14ac:dyDescent="0.2"/>
    <row r="57" spans="2:15" ht="15" customHeight="1" x14ac:dyDescent="0.2"/>
    <row r="58" spans="2:15" ht="15" customHeight="1" x14ac:dyDescent="0.2"/>
    <row r="59" spans="2:15" ht="15" customHeight="1" x14ac:dyDescent="0.2"/>
    <row r="60" spans="2:15" ht="15" customHeight="1" x14ac:dyDescent="0.2"/>
    <row r="61" spans="2:15" ht="15" customHeight="1" x14ac:dyDescent="0.2"/>
    <row r="62" spans="2:15" ht="15" customHeight="1" x14ac:dyDescent="0.2"/>
    <row r="63" spans="2:15" ht="15" customHeight="1" x14ac:dyDescent="0.2"/>
    <row r="64" spans="2:15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</sheetData>
  <sheetProtection insertColumns="0" insertRows="0" deleteColumns="0" deleteRows="0"/>
  <mergeCells count="9">
    <mergeCell ref="I51:J51"/>
    <mergeCell ref="C3:C4"/>
    <mergeCell ref="D3:D4"/>
    <mergeCell ref="I50:J50"/>
    <mergeCell ref="A3:B4"/>
    <mergeCell ref="I3:J3"/>
    <mergeCell ref="N3:N4"/>
    <mergeCell ref="O3:O4"/>
    <mergeCell ref="B1:C1"/>
  </mergeCells>
  <phoneticPr fontId="9" type="noConversion"/>
  <pageMargins left="0.7" right="0.7" top="0.75" bottom="0.75" header="0.3" footer="0.3"/>
  <pageSetup paperSize="9" orientation="portrait" horizontalDpi="4294967292" verticalDpi="4294967292"/>
  <ignoredErrors>
    <ignoredError sqref="O19 O29" formula="1"/>
    <ignoredError sqref="E48:M48 N35:O37 N5:N34 N47:O47 N38:N41 N42:O43 N44:N45" emptyCellReference="1"/>
    <ignoredError sqref="O34 O41" formula="1" emptyCellReference="1"/>
    <ignoredError sqref="B6:B45 B46:B47" unlockedFormula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81"/>
  <sheetViews>
    <sheetView topLeftCell="E1" zoomScale="150" zoomScaleNormal="150" zoomScalePageLayoutView="150" workbookViewId="0">
      <selection activeCell="F5" sqref="F5:M16"/>
    </sheetView>
  </sheetViews>
  <sheetFormatPr baseColWidth="10" defaultColWidth="8.83203125" defaultRowHeight="11" x14ac:dyDescent="0.2"/>
  <cols>
    <col min="1" max="1" width="3.83203125" style="20" bestFit="1" customWidth="1"/>
    <col min="2" max="2" width="9" style="20" bestFit="1" customWidth="1"/>
    <col min="3" max="3" width="3.83203125" style="20" bestFit="1" customWidth="1"/>
    <col min="4" max="4" width="28.83203125" style="20" customWidth="1"/>
    <col min="5" max="10" width="10.83203125" style="2" customWidth="1"/>
    <col min="11" max="13" width="8.83203125" style="2" customWidth="1"/>
    <col min="14" max="14" width="10.83203125" style="2" customWidth="1"/>
    <col min="15" max="15" width="10.83203125" style="20" customWidth="1"/>
    <col min="16" max="16384" width="8.83203125" style="20"/>
  </cols>
  <sheetData>
    <row r="1" spans="1:15" ht="20" customHeight="1" x14ac:dyDescent="0.2">
      <c r="B1" s="192" t="s">
        <v>0</v>
      </c>
      <c r="C1" s="192"/>
      <c r="D1" s="16" t="s">
        <v>215</v>
      </c>
      <c r="E1" s="13" t="s">
        <v>9</v>
      </c>
      <c r="F1" s="13" t="s">
        <v>10</v>
      </c>
      <c r="G1" s="89">
        <v>1</v>
      </c>
      <c r="H1" s="14" t="s">
        <v>115</v>
      </c>
      <c r="I1" s="5"/>
      <c r="J1" s="5"/>
      <c r="K1" s="5"/>
      <c r="L1" s="5"/>
      <c r="M1" s="5"/>
      <c r="N1" s="5"/>
      <c r="O1" s="6"/>
    </row>
    <row r="2" spans="1:15" ht="6" customHeight="1" x14ac:dyDescent="0.2">
      <c r="B2" s="21"/>
      <c r="C2" s="21"/>
      <c r="D2" s="12"/>
      <c r="E2" s="13"/>
      <c r="F2" s="13"/>
      <c r="G2" s="15"/>
      <c r="H2" s="15"/>
      <c r="I2" s="5"/>
      <c r="J2" s="5"/>
      <c r="K2" s="5"/>
      <c r="L2" s="5"/>
      <c r="M2" s="5"/>
      <c r="N2" s="5"/>
      <c r="O2" s="6"/>
    </row>
    <row r="3" spans="1:15" ht="28" customHeight="1" x14ac:dyDescent="0.2">
      <c r="A3" s="189" t="s">
        <v>2</v>
      </c>
      <c r="B3" s="189"/>
      <c r="C3" s="190" t="s">
        <v>6</v>
      </c>
      <c r="D3" s="191" t="s">
        <v>8</v>
      </c>
      <c r="E3" s="162"/>
      <c r="F3" s="163"/>
      <c r="G3" s="162"/>
      <c r="H3" s="164"/>
      <c r="I3" s="198" t="s">
        <v>7</v>
      </c>
      <c r="J3" s="199"/>
      <c r="K3" s="33"/>
      <c r="L3" s="161"/>
      <c r="M3" s="161"/>
      <c r="N3" s="197" t="s">
        <v>12</v>
      </c>
      <c r="O3" s="197" t="s">
        <v>13</v>
      </c>
    </row>
    <row r="4" spans="1:15" s="1" customFormat="1" ht="39.75" customHeight="1" x14ac:dyDescent="0.2">
      <c r="A4" s="189"/>
      <c r="B4" s="189"/>
      <c r="C4" s="190"/>
      <c r="D4" s="191"/>
      <c r="E4" s="160" t="s">
        <v>11</v>
      </c>
      <c r="F4" s="161" t="s">
        <v>1</v>
      </c>
      <c r="G4" s="160" t="s">
        <v>5</v>
      </c>
      <c r="H4" s="34" t="s">
        <v>52</v>
      </c>
      <c r="I4" s="33" t="s">
        <v>4</v>
      </c>
      <c r="J4" s="34" t="s">
        <v>43</v>
      </c>
      <c r="K4" s="33" t="s">
        <v>129</v>
      </c>
      <c r="L4" s="161" t="s">
        <v>42</v>
      </c>
      <c r="M4" s="161" t="s">
        <v>27</v>
      </c>
      <c r="N4" s="197"/>
      <c r="O4" s="197"/>
    </row>
    <row r="5" spans="1:15" ht="15" customHeight="1" x14ac:dyDescent="0.2">
      <c r="A5" s="20" t="s">
        <v>64</v>
      </c>
      <c r="B5" s="8">
        <v>42136</v>
      </c>
      <c r="C5" s="9"/>
      <c r="D5" s="11" t="s">
        <v>81</v>
      </c>
      <c r="E5" s="119"/>
      <c r="F5" s="119"/>
      <c r="G5" s="119">
        <v>26.8</v>
      </c>
      <c r="H5" s="119"/>
      <c r="I5" s="120"/>
      <c r="J5" s="121"/>
      <c r="K5" s="119"/>
      <c r="L5" s="119"/>
      <c r="M5" s="119">
        <v>2</v>
      </c>
      <c r="N5" s="122">
        <f t="shared" ref="N5:N15" si="0">SUM(E5:M5)</f>
        <v>28.8</v>
      </c>
      <c r="O5" s="32">
        <f>N5/G1</f>
        <v>28.8</v>
      </c>
    </row>
    <row r="6" spans="1:15" ht="15" customHeight="1" x14ac:dyDescent="0.2">
      <c r="A6" s="20" t="s">
        <v>65</v>
      </c>
      <c r="B6" s="10">
        <f>B5+1</f>
        <v>42137</v>
      </c>
      <c r="C6" s="9">
        <v>1</v>
      </c>
      <c r="D6" s="11" t="s">
        <v>71</v>
      </c>
      <c r="E6" s="119"/>
      <c r="F6" s="119"/>
      <c r="G6" s="119">
        <v>17.8</v>
      </c>
      <c r="H6" s="119"/>
      <c r="I6" s="120"/>
      <c r="J6" s="121"/>
      <c r="K6" s="119"/>
      <c r="L6" s="119"/>
      <c r="M6" s="119"/>
      <c r="N6" s="122">
        <f t="shared" si="0"/>
        <v>17.8</v>
      </c>
      <c r="O6" s="32">
        <f>N6/G1</f>
        <v>17.8</v>
      </c>
    </row>
    <row r="7" spans="1:15" ht="15" customHeight="1" x14ac:dyDescent="0.2">
      <c r="A7" s="20" t="s">
        <v>66</v>
      </c>
      <c r="B7" s="10">
        <f t="shared" ref="B7:B16" si="1">B6+1</f>
        <v>42138</v>
      </c>
      <c r="C7" s="9">
        <v>2</v>
      </c>
      <c r="D7" s="11" t="s">
        <v>71</v>
      </c>
      <c r="E7" s="119"/>
      <c r="F7" s="119"/>
      <c r="G7" s="119">
        <v>16.55</v>
      </c>
      <c r="H7" s="119"/>
      <c r="I7" s="120"/>
      <c r="J7" s="121"/>
      <c r="K7" s="119"/>
      <c r="L7" s="119"/>
      <c r="M7" s="119"/>
      <c r="N7" s="122">
        <f t="shared" si="0"/>
        <v>16.55</v>
      </c>
      <c r="O7" s="32">
        <f>N7/G1</f>
        <v>16.55</v>
      </c>
    </row>
    <row r="8" spans="1:15" ht="15" customHeight="1" x14ac:dyDescent="0.2">
      <c r="A8" s="20" t="s">
        <v>67</v>
      </c>
      <c r="B8" s="10">
        <f t="shared" si="1"/>
        <v>42139</v>
      </c>
      <c r="C8" s="9">
        <v>3</v>
      </c>
      <c r="D8" s="11" t="s">
        <v>71</v>
      </c>
      <c r="E8" s="119"/>
      <c r="F8" s="119"/>
      <c r="G8" s="119">
        <v>21.05</v>
      </c>
      <c r="H8" s="119"/>
      <c r="I8" s="120"/>
      <c r="J8" s="121"/>
      <c r="K8" s="119">
        <v>4.8</v>
      </c>
      <c r="L8" s="119"/>
      <c r="M8" s="119"/>
      <c r="N8" s="122">
        <f t="shared" si="0"/>
        <v>25.85</v>
      </c>
      <c r="O8" s="32">
        <f>N8/G1</f>
        <v>25.85</v>
      </c>
    </row>
    <row r="9" spans="1:15" ht="15" customHeight="1" x14ac:dyDescent="0.2">
      <c r="A9" s="20" t="s">
        <v>68</v>
      </c>
      <c r="B9" s="10">
        <f t="shared" si="1"/>
        <v>42140</v>
      </c>
      <c r="C9" s="9">
        <v>4</v>
      </c>
      <c r="D9" s="11" t="s">
        <v>71</v>
      </c>
      <c r="E9" s="119"/>
      <c r="F9" s="119"/>
      <c r="G9" s="119">
        <v>17.170000000000002</v>
      </c>
      <c r="H9" s="119"/>
      <c r="I9" s="120"/>
      <c r="J9" s="121"/>
      <c r="K9" s="119">
        <v>10</v>
      </c>
      <c r="L9" s="119"/>
      <c r="M9" s="119"/>
      <c r="N9" s="122">
        <f t="shared" si="0"/>
        <v>27.17</v>
      </c>
      <c r="O9" s="32">
        <f>N9/G1</f>
        <v>27.17</v>
      </c>
    </row>
    <row r="10" spans="1:15" ht="15" customHeight="1" x14ac:dyDescent="0.2">
      <c r="A10" s="20" t="s">
        <v>62</v>
      </c>
      <c r="B10" s="10">
        <f t="shared" si="1"/>
        <v>42141</v>
      </c>
      <c r="C10" s="9">
        <v>5</v>
      </c>
      <c r="D10" s="11" t="s">
        <v>71</v>
      </c>
      <c r="E10" s="119"/>
      <c r="F10" s="119"/>
      <c r="G10" s="119">
        <v>19.3</v>
      </c>
      <c r="H10" s="119"/>
      <c r="I10" s="120"/>
      <c r="J10" s="121"/>
      <c r="K10" s="119"/>
      <c r="L10" s="119"/>
      <c r="M10" s="119"/>
      <c r="N10" s="122">
        <f t="shared" si="0"/>
        <v>19.3</v>
      </c>
      <c r="O10" s="32">
        <f>N10/G1</f>
        <v>19.3</v>
      </c>
    </row>
    <row r="11" spans="1:15" ht="15" customHeight="1" x14ac:dyDescent="0.2">
      <c r="A11" s="20" t="s">
        <v>63</v>
      </c>
      <c r="B11" s="10">
        <f t="shared" si="1"/>
        <v>42142</v>
      </c>
      <c r="C11" s="9">
        <v>6</v>
      </c>
      <c r="D11" s="11" t="s">
        <v>71</v>
      </c>
      <c r="E11" s="119"/>
      <c r="F11" s="119"/>
      <c r="G11" s="119">
        <v>17.100000000000001</v>
      </c>
      <c r="H11" s="119"/>
      <c r="I11" s="120"/>
      <c r="J11" s="121"/>
      <c r="K11" s="119"/>
      <c r="L11" s="119"/>
      <c r="M11" s="119"/>
      <c r="N11" s="122">
        <f t="shared" si="0"/>
        <v>17.100000000000001</v>
      </c>
      <c r="O11" s="32">
        <f>N11/G1</f>
        <v>17.100000000000001</v>
      </c>
    </row>
    <row r="12" spans="1:15" ht="15" customHeight="1" x14ac:dyDescent="0.2">
      <c r="A12" s="20" t="s">
        <v>64</v>
      </c>
      <c r="B12" s="10">
        <f t="shared" si="1"/>
        <v>42143</v>
      </c>
      <c r="C12" s="9">
        <v>7</v>
      </c>
      <c r="D12" s="11" t="s">
        <v>71</v>
      </c>
      <c r="E12" s="119"/>
      <c r="F12" s="119">
        <v>336</v>
      </c>
      <c r="G12" s="119">
        <v>20.5</v>
      </c>
      <c r="H12" s="119"/>
      <c r="I12" s="120"/>
      <c r="J12" s="121"/>
      <c r="K12" s="119"/>
      <c r="L12" s="119"/>
      <c r="M12" s="119"/>
      <c r="N12" s="122">
        <f t="shared" si="0"/>
        <v>356.5</v>
      </c>
      <c r="O12" s="32">
        <f>N12/G1</f>
        <v>356.5</v>
      </c>
    </row>
    <row r="13" spans="1:15" ht="15" customHeight="1" x14ac:dyDescent="0.2">
      <c r="A13" s="20" t="s">
        <v>65</v>
      </c>
      <c r="B13" s="10">
        <f t="shared" si="1"/>
        <v>42144</v>
      </c>
      <c r="C13" s="9">
        <v>8</v>
      </c>
      <c r="D13" s="11"/>
      <c r="E13" s="119"/>
      <c r="F13" s="119"/>
      <c r="G13" s="119">
        <v>6.1</v>
      </c>
      <c r="H13" s="119">
        <v>60</v>
      </c>
      <c r="I13" s="120"/>
      <c r="J13" s="121"/>
      <c r="K13" s="119"/>
      <c r="L13" s="119"/>
      <c r="M13" s="119"/>
      <c r="N13" s="122">
        <f t="shared" si="0"/>
        <v>66.099999999999994</v>
      </c>
      <c r="O13" s="32">
        <f>N13/G1</f>
        <v>66.099999999999994</v>
      </c>
    </row>
    <row r="14" spans="1:15" ht="15" customHeight="1" x14ac:dyDescent="0.2">
      <c r="A14" s="20" t="s">
        <v>66</v>
      </c>
      <c r="B14" s="10">
        <f t="shared" si="1"/>
        <v>42145</v>
      </c>
      <c r="C14" s="9">
        <v>9</v>
      </c>
      <c r="D14" s="11" t="s">
        <v>75</v>
      </c>
      <c r="E14" s="119"/>
      <c r="F14" s="119"/>
      <c r="G14" s="119">
        <v>13.78</v>
      </c>
      <c r="H14" s="119"/>
      <c r="I14" s="120">
        <v>12</v>
      </c>
      <c r="J14" s="121"/>
      <c r="K14" s="119">
        <v>3.15</v>
      </c>
      <c r="L14" s="119"/>
      <c r="M14" s="119"/>
      <c r="N14" s="122">
        <f t="shared" si="0"/>
        <v>28.93</v>
      </c>
      <c r="O14" s="32">
        <f>N14/G1</f>
        <v>28.93</v>
      </c>
    </row>
    <row r="15" spans="1:15" ht="15" customHeight="1" x14ac:dyDescent="0.2">
      <c r="A15" s="20" t="s">
        <v>67</v>
      </c>
      <c r="B15" s="10">
        <f t="shared" si="1"/>
        <v>42146</v>
      </c>
      <c r="C15" s="9">
        <v>10</v>
      </c>
      <c r="D15" s="11" t="s">
        <v>75</v>
      </c>
      <c r="E15" s="119"/>
      <c r="F15" s="119"/>
      <c r="G15" s="119">
        <v>22.83</v>
      </c>
      <c r="H15" s="119"/>
      <c r="I15" s="120"/>
      <c r="J15" s="121"/>
      <c r="K15" s="119"/>
      <c r="L15" s="119"/>
      <c r="M15" s="119"/>
      <c r="N15" s="122">
        <f t="shared" si="0"/>
        <v>22.83</v>
      </c>
      <c r="O15" s="32">
        <f>N15/G1</f>
        <v>22.83</v>
      </c>
    </row>
    <row r="16" spans="1:15" ht="15" customHeight="1" x14ac:dyDescent="0.2">
      <c r="A16" s="20" t="s">
        <v>68</v>
      </c>
      <c r="B16" s="10">
        <f t="shared" si="1"/>
        <v>42147</v>
      </c>
      <c r="C16" s="9">
        <v>11</v>
      </c>
      <c r="D16" s="11" t="s">
        <v>75</v>
      </c>
      <c r="E16" s="119"/>
      <c r="F16" s="119"/>
      <c r="G16" s="119">
        <v>3</v>
      </c>
      <c r="H16" s="119">
        <v>5</v>
      </c>
      <c r="I16" s="120"/>
      <c r="J16" s="121"/>
      <c r="K16" s="119"/>
      <c r="L16" s="119"/>
      <c r="M16" s="119"/>
      <c r="N16" s="122">
        <f t="shared" ref="N16" si="2">SUM(E16:M16)</f>
        <v>8</v>
      </c>
      <c r="O16" s="32">
        <f>N16/G1</f>
        <v>8</v>
      </c>
    </row>
    <row r="17" spans="2:15" ht="15" customHeight="1" x14ac:dyDescent="0.2">
      <c r="B17" s="10"/>
      <c r="D17" s="20" t="s">
        <v>25</v>
      </c>
      <c r="E17" s="3">
        <f t="shared" ref="E17:N17" si="3">SUM(E5:E16)</f>
        <v>0</v>
      </c>
      <c r="F17" s="3">
        <f t="shared" si="3"/>
        <v>336</v>
      </c>
      <c r="G17" s="3">
        <f t="shared" si="3"/>
        <v>201.98000000000002</v>
      </c>
      <c r="H17" s="3">
        <f t="shared" si="3"/>
        <v>65</v>
      </c>
      <c r="I17" s="123">
        <f t="shared" si="3"/>
        <v>12</v>
      </c>
      <c r="J17" s="124">
        <f t="shared" si="3"/>
        <v>0</v>
      </c>
      <c r="K17" s="3">
        <f t="shared" si="3"/>
        <v>17.95</v>
      </c>
      <c r="L17" s="3">
        <f t="shared" si="3"/>
        <v>0</v>
      </c>
      <c r="M17" s="3">
        <f t="shared" si="3"/>
        <v>2</v>
      </c>
      <c r="N17" s="3">
        <f t="shared" si="3"/>
        <v>634.92999999999995</v>
      </c>
      <c r="O17" s="3"/>
    </row>
    <row r="18" spans="2:15" ht="15" customHeight="1" x14ac:dyDescent="0.2">
      <c r="B18" s="4"/>
      <c r="C18" s="4"/>
      <c r="D18" s="25" t="s">
        <v>24</v>
      </c>
      <c r="E18" s="30">
        <f>E17/G1</f>
        <v>0</v>
      </c>
      <c r="F18" s="30">
        <f>F17/G1</f>
        <v>336</v>
      </c>
      <c r="G18" s="30">
        <f>G17/G1</f>
        <v>201.98000000000002</v>
      </c>
      <c r="H18" s="30">
        <f>H17/G1</f>
        <v>65</v>
      </c>
      <c r="I18" s="39">
        <f>I17/G1</f>
        <v>12</v>
      </c>
      <c r="J18" s="40">
        <f>J17/G1</f>
        <v>0</v>
      </c>
      <c r="K18" s="30">
        <f>K17/G1</f>
        <v>17.95</v>
      </c>
      <c r="L18" s="30">
        <f>L17/G1</f>
        <v>0</v>
      </c>
      <c r="M18" s="30">
        <f>M17/G1</f>
        <v>2</v>
      </c>
      <c r="N18" s="3"/>
      <c r="O18" s="3"/>
    </row>
    <row r="19" spans="2:15" ht="15" customHeight="1" x14ac:dyDescent="0.2">
      <c r="D19" s="28" t="s">
        <v>26</v>
      </c>
      <c r="E19" s="31">
        <f>E18/C16</f>
        <v>0</v>
      </c>
      <c r="F19" s="31">
        <f>F18/C16</f>
        <v>30.545454545454547</v>
      </c>
      <c r="G19" s="31">
        <f>G18/C16</f>
        <v>18.361818181818183</v>
      </c>
      <c r="H19" s="31">
        <f>H18/C16</f>
        <v>5.9090909090909092</v>
      </c>
      <c r="I19" s="195">
        <f>(I18+J18)/C16</f>
        <v>1.0909090909090908</v>
      </c>
      <c r="J19" s="196"/>
      <c r="K19" s="31">
        <f>K18/C16</f>
        <v>1.6318181818181818</v>
      </c>
      <c r="L19" s="31">
        <f>L18/C16</f>
        <v>0</v>
      </c>
      <c r="M19" s="31">
        <f>M18/C16</f>
        <v>0.18181818181818182</v>
      </c>
      <c r="N19" s="3"/>
      <c r="O19" s="22"/>
    </row>
    <row r="20" spans="2:15" ht="15" customHeight="1" x14ac:dyDescent="0.2">
      <c r="D20" s="23" t="s">
        <v>37</v>
      </c>
      <c r="E20" s="43">
        <f>SUM(E18:M18)</f>
        <v>634.93000000000006</v>
      </c>
      <c r="F20" s="3"/>
      <c r="G20" s="3"/>
      <c r="H20" s="3"/>
      <c r="I20" s="193">
        <f>I18+J18</f>
        <v>12</v>
      </c>
      <c r="J20" s="194"/>
      <c r="K20" s="3"/>
      <c r="L20" s="3"/>
      <c r="M20" s="3"/>
      <c r="N20" s="3"/>
      <c r="O20" s="3"/>
    </row>
    <row r="21" spans="2:15" ht="15" customHeight="1" x14ac:dyDescent="0.2">
      <c r="D21" s="23" t="s">
        <v>38</v>
      </c>
      <c r="E21" s="45">
        <f>E20/C16</f>
        <v>57.720909090909096</v>
      </c>
      <c r="F21" s="125"/>
      <c r="G21" s="3"/>
      <c r="H21" s="3"/>
      <c r="I21" s="3"/>
      <c r="J21" s="3"/>
      <c r="K21" s="3"/>
      <c r="L21" s="3"/>
      <c r="M21" s="3"/>
      <c r="N21" s="3"/>
      <c r="O21" s="3"/>
    </row>
    <row r="22" spans="2:15" ht="15" customHeight="1" x14ac:dyDescent="0.2"/>
    <row r="23" spans="2:15" ht="15" customHeight="1" x14ac:dyDescent="0.2"/>
    <row r="24" spans="2:15" ht="15" customHeight="1" x14ac:dyDescent="0.2"/>
    <row r="25" spans="2:15" ht="15" customHeight="1" x14ac:dyDescent="0.2"/>
    <row r="26" spans="2:15" ht="15" customHeight="1" x14ac:dyDescent="0.2"/>
    <row r="27" spans="2:15" ht="15" customHeight="1" x14ac:dyDescent="0.2"/>
    <row r="28" spans="2:15" ht="15" customHeight="1" x14ac:dyDescent="0.2"/>
    <row r="29" spans="2:15" ht="15" customHeight="1" x14ac:dyDescent="0.2"/>
    <row r="30" spans="2:15" ht="15" customHeight="1" x14ac:dyDescent="0.2"/>
    <row r="31" spans="2:15" ht="15" customHeight="1" x14ac:dyDescent="0.2"/>
    <row r="32" spans="2:15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</sheetData>
  <sheetProtection insertColumns="0" insertRows="0" deleteColumns="0" deleteRows="0"/>
  <mergeCells count="9">
    <mergeCell ref="I20:J20"/>
    <mergeCell ref="A3:B4"/>
    <mergeCell ref="C3:C4"/>
    <mergeCell ref="D3:D4"/>
    <mergeCell ref="B1:C1"/>
    <mergeCell ref="N3:N4"/>
    <mergeCell ref="O3:O4"/>
    <mergeCell ref="I19:J19"/>
    <mergeCell ref="I3:J3"/>
  </mergeCells>
  <pageMargins left="0.7" right="0.7" top="0.75" bottom="0.75" header="0.3" footer="0.3"/>
  <pageSetup paperSize="9" orientation="portrait" horizontalDpi="4294967292" verticalDpi="4294967292"/>
  <ignoredErrors>
    <ignoredError sqref="B6:B15 B16" unlockedFormula="1"/>
    <ignoredError sqref="N16 E17:M18 N5:N15" emptyCellReference="1"/>
    <ignoredError sqref="J19" evalError="1" emptyCellReference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76"/>
  <sheetViews>
    <sheetView topLeftCell="E1" zoomScale="150" zoomScaleNormal="150" zoomScalePageLayoutView="150" workbookViewId="0">
      <selection activeCell="E5" sqref="E5:M11"/>
    </sheetView>
  </sheetViews>
  <sheetFormatPr baseColWidth="10" defaultColWidth="8.83203125" defaultRowHeight="11" x14ac:dyDescent="0.2"/>
  <cols>
    <col min="1" max="1" width="3.83203125" style="20" bestFit="1" customWidth="1"/>
    <col min="2" max="2" width="9" style="20" bestFit="1" customWidth="1"/>
    <col min="3" max="3" width="3.83203125" style="20" bestFit="1" customWidth="1"/>
    <col min="4" max="4" width="28.83203125" style="20" customWidth="1"/>
    <col min="5" max="10" width="10.83203125" style="2" customWidth="1"/>
    <col min="11" max="13" width="8.83203125" style="2" customWidth="1"/>
    <col min="14" max="14" width="10.83203125" style="2" customWidth="1"/>
    <col min="15" max="15" width="10.83203125" style="20" customWidth="1"/>
    <col min="16" max="16384" width="8.83203125" style="20"/>
  </cols>
  <sheetData>
    <row r="1" spans="1:15" ht="20" customHeight="1" x14ac:dyDescent="0.2">
      <c r="B1" s="192" t="s">
        <v>0</v>
      </c>
      <c r="C1" s="192"/>
      <c r="D1" s="16" t="s">
        <v>70</v>
      </c>
      <c r="E1" s="13" t="s">
        <v>9</v>
      </c>
      <c r="F1" s="13" t="s">
        <v>10</v>
      </c>
      <c r="G1" s="90">
        <v>3.8</v>
      </c>
      <c r="H1" s="14" t="s">
        <v>116</v>
      </c>
      <c r="I1" s="47"/>
      <c r="J1" s="5"/>
      <c r="K1" s="5"/>
      <c r="L1" s="5"/>
      <c r="M1" s="5"/>
      <c r="N1" s="5"/>
      <c r="O1" s="6"/>
    </row>
    <row r="2" spans="1:15" ht="6" customHeight="1" x14ac:dyDescent="0.2">
      <c r="B2" s="21"/>
      <c r="C2" s="21"/>
      <c r="D2" s="12"/>
      <c r="E2" s="13"/>
      <c r="F2" s="13"/>
      <c r="G2" s="15"/>
      <c r="H2" s="15"/>
      <c r="I2" s="5"/>
      <c r="J2" s="5"/>
      <c r="K2" s="5"/>
      <c r="L2" s="5"/>
      <c r="M2" s="5"/>
      <c r="N2" s="5"/>
      <c r="O2" s="6"/>
    </row>
    <row r="3" spans="1:15" ht="28" customHeight="1" x14ac:dyDescent="0.2">
      <c r="A3" s="189" t="s">
        <v>2</v>
      </c>
      <c r="B3" s="189"/>
      <c r="C3" s="190" t="s">
        <v>6</v>
      </c>
      <c r="D3" s="191" t="s">
        <v>8</v>
      </c>
      <c r="E3" s="162"/>
      <c r="F3" s="163"/>
      <c r="G3" s="162"/>
      <c r="H3" s="164"/>
      <c r="I3" s="198" t="s">
        <v>7</v>
      </c>
      <c r="J3" s="199"/>
      <c r="K3" s="167"/>
      <c r="L3" s="163"/>
      <c r="M3" s="163"/>
      <c r="N3" s="197" t="s">
        <v>12</v>
      </c>
      <c r="O3" s="197" t="s">
        <v>13</v>
      </c>
    </row>
    <row r="4" spans="1:15" s="1" customFormat="1" ht="39.75" customHeight="1" x14ac:dyDescent="0.2">
      <c r="A4" s="189"/>
      <c r="B4" s="189"/>
      <c r="C4" s="190"/>
      <c r="D4" s="191"/>
      <c r="E4" s="160" t="s">
        <v>11</v>
      </c>
      <c r="F4" s="161" t="s">
        <v>1</v>
      </c>
      <c r="G4" s="160" t="s">
        <v>5</v>
      </c>
      <c r="H4" s="34" t="s">
        <v>52</v>
      </c>
      <c r="I4" s="33" t="s">
        <v>4</v>
      </c>
      <c r="J4" s="34" t="s">
        <v>43</v>
      </c>
      <c r="K4" s="33" t="s">
        <v>129</v>
      </c>
      <c r="L4" s="161" t="s">
        <v>42</v>
      </c>
      <c r="M4" s="161" t="s">
        <v>27</v>
      </c>
      <c r="N4" s="197"/>
      <c r="O4" s="197"/>
    </row>
    <row r="5" spans="1:15" ht="15" customHeight="1" x14ac:dyDescent="0.2">
      <c r="A5" s="20" t="s">
        <v>68</v>
      </c>
      <c r="B5" s="8">
        <v>42147</v>
      </c>
      <c r="C5" s="9"/>
      <c r="D5" s="11" t="s">
        <v>79</v>
      </c>
      <c r="E5" s="91">
        <v>167.2</v>
      </c>
      <c r="F5" s="91">
        <v>608</v>
      </c>
      <c r="G5" s="91">
        <v>65.5</v>
      </c>
      <c r="H5" s="91">
        <v>114</v>
      </c>
      <c r="I5" s="92"/>
      <c r="J5" s="93"/>
      <c r="K5" s="91"/>
      <c r="L5" s="91"/>
      <c r="M5" s="91"/>
      <c r="N5" s="94">
        <f t="shared" ref="N5:N11" si="0">SUM(E5:M5)</f>
        <v>954.7</v>
      </c>
      <c r="O5" s="32">
        <f>N5/G1</f>
        <v>251.23684210526318</v>
      </c>
    </row>
    <row r="6" spans="1:15" ht="15" customHeight="1" x14ac:dyDescent="0.2">
      <c r="A6" s="20" t="s">
        <v>62</v>
      </c>
      <c r="B6" s="10">
        <f>B5+1</f>
        <v>42148</v>
      </c>
      <c r="C6" s="9">
        <v>1</v>
      </c>
      <c r="D6" s="11" t="s">
        <v>80</v>
      </c>
      <c r="E6" s="91"/>
      <c r="F6" s="91"/>
      <c r="G6" s="91">
        <v>37.6</v>
      </c>
      <c r="H6" s="91"/>
      <c r="I6" s="92"/>
      <c r="J6" s="93"/>
      <c r="K6" s="91">
        <v>5.75</v>
      </c>
      <c r="L6" s="91">
        <v>4</v>
      </c>
      <c r="M6" s="91"/>
      <c r="N6" s="94">
        <f t="shared" si="0"/>
        <v>47.35</v>
      </c>
      <c r="O6" s="32">
        <f>N6/G1</f>
        <v>12.460526315789474</v>
      </c>
    </row>
    <row r="7" spans="1:15" ht="15" customHeight="1" x14ac:dyDescent="0.2">
      <c r="A7" s="20" t="s">
        <v>63</v>
      </c>
      <c r="B7" s="10">
        <f t="shared" ref="B7:B11" si="1">B6+1</f>
        <v>42149</v>
      </c>
      <c r="C7" s="9">
        <v>2</v>
      </c>
      <c r="D7" s="11" t="s">
        <v>80</v>
      </c>
      <c r="E7" s="91"/>
      <c r="F7" s="91"/>
      <c r="G7" s="91">
        <v>91</v>
      </c>
      <c r="H7" s="91"/>
      <c r="I7" s="92"/>
      <c r="J7" s="93"/>
      <c r="K7" s="91"/>
      <c r="L7" s="91"/>
      <c r="M7" s="91">
        <v>7.75</v>
      </c>
      <c r="N7" s="94">
        <f t="shared" si="0"/>
        <v>98.75</v>
      </c>
      <c r="O7" s="32">
        <f>N7/G1</f>
        <v>25.986842105263158</v>
      </c>
    </row>
    <row r="8" spans="1:15" ht="15" customHeight="1" x14ac:dyDescent="0.2">
      <c r="A8" s="20" t="s">
        <v>64</v>
      </c>
      <c r="B8" s="10">
        <f t="shared" si="1"/>
        <v>42150</v>
      </c>
      <c r="C8" s="9">
        <v>3</v>
      </c>
      <c r="D8" s="11" t="s">
        <v>80</v>
      </c>
      <c r="E8" s="91"/>
      <c r="F8" s="91"/>
      <c r="G8" s="91">
        <v>56.1</v>
      </c>
      <c r="H8" s="91"/>
      <c r="I8" s="92">
        <v>30</v>
      </c>
      <c r="J8" s="93"/>
      <c r="K8" s="91">
        <v>15.25</v>
      </c>
      <c r="L8" s="91"/>
      <c r="M8" s="91"/>
      <c r="N8" s="94">
        <f t="shared" si="0"/>
        <v>101.35</v>
      </c>
      <c r="O8" s="32">
        <f>N8/G1</f>
        <v>26.671052631578949</v>
      </c>
    </row>
    <row r="9" spans="1:15" ht="15" customHeight="1" x14ac:dyDescent="0.2">
      <c r="A9" s="20" t="s">
        <v>65</v>
      </c>
      <c r="B9" s="10">
        <f t="shared" si="1"/>
        <v>42151</v>
      </c>
      <c r="C9" s="9">
        <v>4</v>
      </c>
      <c r="D9" s="11" t="s">
        <v>80</v>
      </c>
      <c r="E9" s="91"/>
      <c r="F9" s="91"/>
      <c r="G9" s="91">
        <v>44.5</v>
      </c>
      <c r="H9" s="91"/>
      <c r="I9" s="92"/>
      <c r="J9" s="93"/>
      <c r="K9" s="91"/>
      <c r="L9" s="91"/>
      <c r="M9" s="91"/>
      <c r="N9" s="94">
        <f t="shared" si="0"/>
        <v>44.5</v>
      </c>
      <c r="O9" s="32">
        <f>N9/G1</f>
        <v>11.710526315789474</v>
      </c>
    </row>
    <row r="10" spans="1:15" ht="15" customHeight="1" x14ac:dyDescent="0.2">
      <c r="A10" s="20" t="s">
        <v>66</v>
      </c>
      <c r="B10" s="10">
        <f t="shared" si="1"/>
        <v>42152</v>
      </c>
      <c r="C10" s="9">
        <v>5</v>
      </c>
      <c r="D10" s="11" t="s">
        <v>80</v>
      </c>
      <c r="E10" s="91"/>
      <c r="F10" s="91"/>
      <c r="G10" s="91">
        <v>105.88</v>
      </c>
      <c r="H10" s="91"/>
      <c r="I10" s="92"/>
      <c r="J10" s="93"/>
      <c r="K10" s="91"/>
      <c r="L10" s="91"/>
      <c r="M10" s="91">
        <v>35</v>
      </c>
      <c r="N10" s="94">
        <f t="shared" ref="N10" si="2">SUM(E10:M10)</f>
        <v>140.88</v>
      </c>
      <c r="O10" s="32">
        <f>N10/G1</f>
        <v>37.073684210526316</v>
      </c>
    </row>
    <row r="11" spans="1:15" ht="15" customHeight="1" x14ac:dyDescent="0.2">
      <c r="A11" s="20" t="s">
        <v>67</v>
      </c>
      <c r="B11" s="10">
        <f t="shared" si="1"/>
        <v>42153</v>
      </c>
      <c r="C11" s="9">
        <v>6</v>
      </c>
      <c r="D11" s="11" t="s">
        <v>80</v>
      </c>
      <c r="E11" s="91"/>
      <c r="F11" s="91"/>
      <c r="G11" s="91">
        <v>20</v>
      </c>
      <c r="H11" s="91">
        <v>125</v>
      </c>
      <c r="I11" s="92"/>
      <c r="J11" s="93"/>
      <c r="K11" s="91"/>
      <c r="L11" s="91"/>
      <c r="M11" s="91"/>
      <c r="N11" s="94">
        <f t="shared" si="0"/>
        <v>145</v>
      </c>
      <c r="O11" s="32">
        <f>N11/G1</f>
        <v>38.15789473684211</v>
      </c>
    </row>
    <row r="12" spans="1:15" ht="15" customHeight="1" x14ac:dyDescent="0.2">
      <c r="B12" s="10"/>
      <c r="D12" s="20" t="s">
        <v>25</v>
      </c>
      <c r="E12" s="95">
        <f t="shared" ref="E12:N12" si="3">SUM(E5:E11)</f>
        <v>167.2</v>
      </c>
      <c r="F12" s="95">
        <f t="shared" si="3"/>
        <v>608</v>
      </c>
      <c r="G12" s="95">
        <f t="shared" si="3"/>
        <v>420.58</v>
      </c>
      <c r="H12" s="95">
        <f t="shared" si="3"/>
        <v>239</v>
      </c>
      <c r="I12" s="96">
        <f t="shared" si="3"/>
        <v>30</v>
      </c>
      <c r="J12" s="97">
        <f t="shared" si="3"/>
        <v>0</v>
      </c>
      <c r="K12" s="95">
        <f t="shared" si="3"/>
        <v>21</v>
      </c>
      <c r="L12" s="95">
        <f t="shared" si="3"/>
        <v>4</v>
      </c>
      <c r="M12" s="95">
        <f t="shared" si="3"/>
        <v>42.75</v>
      </c>
      <c r="N12" s="95">
        <f t="shared" si="3"/>
        <v>1532.5300000000002</v>
      </c>
      <c r="O12" s="19"/>
    </row>
    <row r="13" spans="1:15" ht="15" customHeight="1" x14ac:dyDescent="0.2">
      <c r="B13" s="4"/>
      <c r="C13" s="4"/>
      <c r="D13" s="25" t="s">
        <v>24</v>
      </c>
      <c r="E13" s="30">
        <f>E12/G1</f>
        <v>44</v>
      </c>
      <c r="F13" s="30">
        <f>F12/G1</f>
        <v>160</v>
      </c>
      <c r="G13" s="30">
        <f>G12/G1</f>
        <v>110.67894736842105</v>
      </c>
      <c r="H13" s="30">
        <f>H12/G1</f>
        <v>62.894736842105267</v>
      </c>
      <c r="I13" s="39">
        <f>I12/G1</f>
        <v>7.8947368421052637</v>
      </c>
      <c r="J13" s="40">
        <f>J12/G1</f>
        <v>0</v>
      </c>
      <c r="K13" s="30">
        <f>K12/G1</f>
        <v>5.5263157894736841</v>
      </c>
      <c r="L13" s="30">
        <f>L12/G1</f>
        <v>1.0526315789473684</v>
      </c>
      <c r="M13" s="30">
        <f>M12/G1</f>
        <v>11.25</v>
      </c>
      <c r="N13" s="3"/>
      <c r="O13" s="19"/>
    </row>
    <row r="14" spans="1:15" ht="15" customHeight="1" x14ac:dyDescent="0.2">
      <c r="D14" s="28" t="s">
        <v>26</v>
      </c>
      <c r="E14" s="31">
        <f>E13/C11</f>
        <v>7.333333333333333</v>
      </c>
      <c r="F14" s="31">
        <f>F13/C11</f>
        <v>26.666666666666668</v>
      </c>
      <c r="G14" s="31">
        <f>G13/C11</f>
        <v>18.446491228070176</v>
      </c>
      <c r="H14" s="31">
        <f>H13/C11</f>
        <v>10.482456140350878</v>
      </c>
      <c r="I14" s="195">
        <f>(I13+J13)/C11</f>
        <v>1.3157894736842106</v>
      </c>
      <c r="J14" s="196"/>
      <c r="K14" s="31">
        <f>K13/C11</f>
        <v>0.92105263157894735</v>
      </c>
      <c r="L14" s="31">
        <f>L13/C11</f>
        <v>0.17543859649122806</v>
      </c>
      <c r="M14" s="31">
        <f>M13/C11</f>
        <v>1.875</v>
      </c>
      <c r="N14" s="3"/>
      <c r="O14" s="22"/>
    </row>
    <row r="15" spans="1:15" ht="15" customHeight="1" x14ac:dyDescent="0.2">
      <c r="D15" s="23" t="s">
        <v>37</v>
      </c>
      <c r="E15" s="43">
        <f>SUM(E13:M13)</f>
        <v>403.29736842105262</v>
      </c>
      <c r="I15" s="193">
        <f>I13+J13</f>
        <v>7.8947368421052637</v>
      </c>
      <c r="J15" s="194"/>
    </row>
    <row r="16" spans="1:15" ht="15" customHeight="1" x14ac:dyDescent="0.2">
      <c r="D16" s="23" t="s">
        <v>38</v>
      </c>
      <c r="E16" s="44">
        <f>E15/C11</f>
        <v>67.216228070175433</v>
      </c>
      <c r="F16" s="29"/>
    </row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  <row r="29" ht="15" customHeight="1" x14ac:dyDescent="0.2"/>
    <row r="30" ht="15" customHeight="1" x14ac:dyDescent="0.2"/>
    <row r="31" ht="15" customHeight="1" x14ac:dyDescent="0.2"/>
    <row r="32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</sheetData>
  <sheetProtection insertColumns="0" insertRows="0" deleteColumns="0" deleteRows="0"/>
  <mergeCells count="9">
    <mergeCell ref="I15:J15"/>
    <mergeCell ref="A3:B4"/>
    <mergeCell ref="C3:C4"/>
    <mergeCell ref="D3:D4"/>
    <mergeCell ref="B1:C1"/>
    <mergeCell ref="N3:N4"/>
    <mergeCell ref="O3:O4"/>
    <mergeCell ref="I14:J14"/>
    <mergeCell ref="I3:J3"/>
  </mergeCells>
  <pageMargins left="0.7" right="0.7" top="0.75" bottom="0.75" header="0.3" footer="0.3"/>
  <pageSetup paperSize="9" orientation="portrait" horizontalDpi="4294967292" verticalDpi="4294967292"/>
  <ignoredErrors>
    <ignoredError sqref="B6:B9 B10:B11" unlockedFormula="1"/>
    <ignoredError sqref="E12:N12 E9:F9 I5:N5 E6 H6:J6 M6:N6 E7:F7 H7:L7 N7 E8:F8 H8 J8 L8:N8 H9:N9 E11:F11 I11:L11 N11" emptyCellReference="1"/>
    <ignoredError sqref="N10" formula="1" emptyCellReference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70"/>
  <sheetViews>
    <sheetView zoomScale="150" zoomScaleNormal="150" zoomScalePageLayoutView="150" workbookViewId="0">
      <selection activeCell="E5" sqref="E5:H5"/>
    </sheetView>
  </sheetViews>
  <sheetFormatPr baseColWidth="10" defaultColWidth="8.83203125" defaultRowHeight="11" x14ac:dyDescent="0.2"/>
  <cols>
    <col min="1" max="1" width="3.83203125" style="20" bestFit="1" customWidth="1"/>
    <col min="2" max="2" width="9" style="20" bestFit="1" customWidth="1"/>
    <col min="3" max="3" width="3.83203125" style="20" bestFit="1" customWidth="1"/>
    <col min="4" max="4" width="28.83203125" style="20" customWidth="1"/>
    <col min="5" max="10" width="10.83203125" style="2" customWidth="1"/>
    <col min="11" max="13" width="8.83203125" style="2" customWidth="1"/>
    <col min="14" max="14" width="10.83203125" style="2" customWidth="1"/>
    <col min="15" max="15" width="10.83203125" style="20" customWidth="1"/>
    <col min="16" max="16384" width="8.83203125" style="20"/>
  </cols>
  <sheetData>
    <row r="1" spans="1:15" ht="20" customHeight="1" x14ac:dyDescent="0.2">
      <c r="B1" s="192" t="s">
        <v>0</v>
      </c>
      <c r="C1" s="192"/>
      <c r="D1" s="16" t="s">
        <v>92</v>
      </c>
      <c r="E1" s="13" t="s">
        <v>9</v>
      </c>
      <c r="F1" s="13" t="s">
        <v>10</v>
      </c>
      <c r="G1" s="41">
        <v>1.67</v>
      </c>
      <c r="H1" s="14" t="s">
        <v>93</v>
      </c>
      <c r="I1" s="47"/>
      <c r="J1" s="47"/>
      <c r="K1" s="5"/>
      <c r="L1" s="5"/>
      <c r="M1" s="5"/>
      <c r="N1" s="5"/>
      <c r="O1" s="6"/>
    </row>
    <row r="2" spans="1:15" ht="6" customHeight="1" x14ac:dyDescent="0.2">
      <c r="B2" s="21"/>
      <c r="C2" s="21"/>
      <c r="D2" s="12"/>
      <c r="E2" s="13"/>
      <c r="F2" s="13"/>
      <c r="G2" s="15"/>
      <c r="H2" s="15"/>
      <c r="I2" s="5"/>
      <c r="J2" s="5"/>
      <c r="K2" s="5"/>
      <c r="L2" s="5"/>
      <c r="M2" s="5"/>
      <c r="N2" s="5"/>
      <c r="O2" s="6"/>
    </row>
    <row r="3" spans="1:15" ht="28" customHeight="1" x14ac:dyDescent="0.2">
      <c r="A3" s="189" t="s">
        <v>2</v>
      </c>
      <c r="B3" s="189"/>
      <c r="C3" s="190" t="s">
        <v>6</v>
      </c>
      <c r="D3" s="191" t="s">
        <v>8</v>
      </c>
      <c r="E3" s="162"/>
      <c r="F3" s="163"/>
      <c r="G3" s="162"/>
      <c r="H3" s="164"/>
      <c r="I3" s="198" t="s">
        <v>7</v>
      </c>
      <c r="J3" s="199"/>
      <c r="K3" s="167"/>
      <c r="L3" s="163"/>
      <c r="M3" s="163"/>
      <c r="N3" s="197" t="s">
        <v>12</v>
      </c>
      <c r="O3" s="197" t="s">
        <v>13</v>
      </c>
    </row>
    <row r="4" spans="1:15" s="1" customFormat="1" ht="39.75" customHeight="1" x14ac:dyDescent="0.2">
      <c r="A4" s="189"/>
      <c r="B4" s="189"/>
      <c r="C4" s="190"/>
      <c r="D4" s="191"/>
      <c r="E4" s="160" t="s">
        <v>11</v>
      </c>
      <c r="F4" s="161" t="s">
        <v>1</v>
      </c>
      <c r="G4" s="160" t="s">
        <v>5</v>
      </c>
      <c r="H4" s="34" t="s">
        <v>52</v>
      </c>
      <c r="I4" s="33" t="s">
        <v>4</v>
      </c>
      <c r="J4" s="34" t="s">
        <v>43</v>
      </c>
      <c r="K4" s="33" t="s">
        <v>129</v>
      </c>
      <c r="L4" s="161" t="s">
        <v>42</v>
      </c>
      <c r="M4" s="161" t="s">
        <v>27</v>
      </c>
      <c r="N4" s="197"/>
      <c r="O4" s="197"/>
    </row>
    <row r="5" spans="1:15" ht="15" customHeight="1" x14ac:dyDescent="0.2">
      <c r="A5" s="20" t="s">
        <v>68</v>
      </c>
      <c r="B5" s="8">
        <v>42153</v>
      </c>
      <c r="C5" s="9">
        <v>1</v>
      </c>
      <c r="D5" s="11" t="s">
        <v>79</v>
      </c>
      <c r="E5" s="7">
        <v>15.7</v>
      </c>
      <c r="F5" s="7"/>
      <c r="G5" s="7">
        <v>19</v>
      </c>
      <c r="H5" s="7">
        <v>10.4</v>
      </c>
      <c r="I5" s="35"/>
      <c r="J5" s="36"/>
      <c r="K5" s="7"/>
      <c r="L5" s="7"/>
      <c r="M5" s="7"/>
      <c r="N5" s="17">
        <f t="shared" ref="N5" si="0">SUM(E5:M5)</f>
        <v>45.1</v>
      </c>
      <c r="O5" s="32">
        <f>N5/G1</f>
        <v>27.005988023952099</v>
      </c>
    </row>
    <row r="6" spans="1:15" ht="15" customHeight="1" x14ac:dyDescent="0.2">
      <c r="B6" s="10"/>
      <c r="D6" s="20" t="s">
        <v>25</v>
      </c>
      <c r="E6" s="19">
        <f t="shared" ref="E6:N6" si="1">SUM(E5:E5)</f>
        <v>15.7</v>
      </c>
      <c r="F6" s="19">
        <f t="shared" si="1"/>
        <v>0</v>
      </c>
      <c r="G6" s="19">
        <f t="shared" si="1"/>
        <v>19</v>
      </c>
      <c r="H6" s="19">
        <f t="shared" si="1"/>
        <v>10.4</v>
      </c>
      <c r="I6" s="37">
        <f t="shared" si="1"/>
        <v>0</v>
      </c>
      <c r="J6" s="38">
        <f t="shared" si="1"/>
        <v>0</v>
      </c>
      <c r="K6" s="19">
        <f t="shared" si="1"/>
        <v>0</v>
      </c>
      <c r="L6" s="19">
        <f t="shared" si="1"/>
        <v>0</v>
      </c>
      <c r="M6" s="19">
        <f t="shared" si="1"/>
        <v>0</v>
      </c>
      <c r="N6" s="19">
        <f t="shared" si="1"/>
        <v>45.1</v>
      </c>
      <c r="O6" s="19"/>
    </row>
    <row r="7" spans="1:15" ht="15" customHeight="1" x14ac:dyDescent="0.2">
      <c r="B7" s="4"/>
      <c r="C7" s="4"/>
      <c r="D7" s="25" t="s">
        <v>24</v>
      </c>
      <c r="E7" s="30">
        <f>E6/G1</f>
        <v>9.4011976047904184</v>
      </c>
      <c r="F7" s="30">
        <f>F6/G1</f>
        <v>0</v>
      </c>
      <c r="G7" s="30">
        <f>G6/G1</f>
        <v>11.377245508982037</v>
      </c>
      <c r="H7" s="30">
        <f>H6/G1</f>
        <v>6.227544910179641</v>
      </c>
      <c r="I7" s="39">
        <f>I6/G1</f>
        <v>0</v>
      </c>
      <c r="J7" s="40">
        <f>J6/G1</f>
        <v>0</v>
      </c>
      <c r="K7" s="30">
        <f>K6/G1</f>
        <v>0</v>
      </c>
      <c r="L7" s="30">
        <f>L6/G1</f>
        <v>0</v>
      </c>
      <c r="M7" s="30">
        <f>M6/G1</f>
        <v>0</v>
      </c>
      <c r="N7" s="3"/>
      <c r="O7" s="19"/>
    </row>
    <row r="8" spans="1:15" ht="15" customHeight="1" x14ac:dyDescent="0.2">
      <c r="D8" s="28" t="s">
        <v>26</v>
      </c>
      <c r="E8" s="31">
        <f>E7/C5</f>
        <v>9.4011976047904184</v>
      </c>
      <c r="F8" s="31">
        <f>F7/C5</f>
        <v>0</v>
      </c>
      <c r="G8" s="31">
        <f>G7/C5</f>
        <v>11.377245508982037</v>
      </c>
      <c r="H8" s="31">
        <f>H7/C5</f>
        <v>6.227544910179641</v>
      </c>
      <c r="I8" s="195">
        <f>(I7+J7)/C5</f>
        <v>0</v>
      </c>
      <c r="J8" s="196"/>
      <c r="K8" s="31">
        <f>K7/C5</f>
        <v>0</v>
      </c>
      <c r="L8" s="31">
        <f>L7/C5</f>
        <v>0</v>
      </c>
      <c r="M8" s="31">
        <f>M7/C5</f>
        <v>0</v>
      </c>
      <c r="N8" s="3"/>
      <c r="O8" s="22"/>
    </row>
    <row r="9" spans="1:15" ht="15" customHeight="1" x14ac:dyDescent="0.2">
      <c r="D9" s="23" t="s">
        <v>37</v>
      </c>
      <c r="E9" s="43">
        <f>SUM(E7:M7)</f>
        <v>27.005988023952096</v>
      </c>
      <c r="I9" s="193">
        <f>I7+J7</f>
        <v>0</v>
      </c>
      <c r="J9" s="194"/>
    </row>
    <row r="10" spans="1:15" ht="15" customHeight="1" x14ac:dyDescent="0.2">
      <c r="D10" s="23" t="s">
        <v>38</v>
      </c>
      <c r="E10" s="45">
        <f>E9/C5</f>
        <v>27.005988023952096</v>
      </c>
      <c r="F10" s="29"/>
    </row>
    <row r="11" spans="1:15" ht="15" customHeight="1" x14ac:dyDescent="0.2"/>
    <row r="12" spans="1:15" ht="15" customHeight="1" x14ac:dyDescent="0.2"/>
    <row r="13" spans="1:15" ht="15" customHeight="1" x14ac:dyDescent="0.2"/>
    <row r="14" spans="1:15" ht="15" customHeight="1" x14ac:dyDescent="0.2"/>
    <row r="15" spans="1:15" ht="15" customHeight="1" x14ac:dyDescent="0.2"/>
    <row r="16" spans="1:15" ht="15" customHeight="1" x14ac:dyDescent="0.2"/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  <row r="29" ht="15" customHeight="1" x14ac:dyDescent="0.2"/>
    <row r="30" ht="15" customHeight="1" x14ac:dyDescent="0.2"/>
    <row r="31" ht="15" customHeight="1" x14ac:dyDescent="0.2"/>
    <row r="32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</sheetData>
  <sheetProtection insertColumns="0" insertRows="0" deleteColumns="0" deleteRows="0"/>
  <mergeCells count="9">
    <mergeCell ref="I9:J9"/>
    <mergeCell ref="A3:B4"/>
    <mergeCell ref="C3:C4"/>
    <mergeCell ref="D3:D4"/>
    <mergeCell ref="B1:C1"/>
    <mergeCell ref="N3:N4"/>
    <mergeCell ref="O3:O4"/>
    <mergeCell ref="I8:J8"/>
    <mergeCell ref="I3:J3"/>
  </mergeCells>
  <pageMargins left="0.7" right="0.7" top="0.75" bottom="0.75" header="0.3" footer="0.3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94"/>
  <sheetViews>
    <sheetView zoomScale="150" zoomScaleNormal="150" zoomScalePageLayoutView="150" workbookViewId="0">
      <selection activeCell="M14" sqref="M14"/>
    </sheetView>
  </sheetViews>
  <sheetFormatPr baseColWidth="10" defaultColWidth="8.83203125" defaultRowHeight="11" x14ac:dyDescent="0.2"/>
  <cols>
    <col min="1" max="1" width="3.83203125" style="20" bestFit="1" customWidth="1"/>
    <col min="2" max="2" width="9" style="20" bestFit="1" customWidth="1"/>
    <col min="3" max="3" width="3.83203125" style="20" bestFit="1" customWidth="1"/>
    <col min="4" max="4" width="28.83203125" style="20" customWidth="1"/>
    <col min="5" max="10" width="10.83203125" style="2" customWidth="1"/>
    <col min="11" max="14" width="8.83203125" style="2" customWidth="1"/>
    <col min="15" max="15" width="10.83203125" style="2" customWidth="1"/>
    <col min="16" max="16" width="10.83203125" style="20" customWidth="1"/>
    <col min="17" max="16384" width="8.83203125" style="20"/>
  </cols>
  <sheetData>
    <row r="1" spans="1:21" ht="20" customHeight="1" x14ac:dyDescent="0.2">
      <c r="B1" s="192" t="s">
        <v>0</v>
      </c>
      <c r="C1" s="192"/>
      <c r="D1" s="16" t="s">
        <v>82</v>
      </c>
      <c r="E1" s="13" t="s">
        <v>9</v>
      </c>
      <c r="F1" s="13" t="s">
        <v>10</v>
      </c>
      <c r="G1" s="66">
        <v>1.0637000000000001</v>
      </c>
      <c r="H1" s="202" t="s">
        <v>110</v>
      </c>
      <c r="I1" s="202"/>
      <c r="J1" s="5"/>
      <c r="K1" s="5"/>
      <c r="L1" s="5"/>
      <c r="M1" s="5"/>
      <c r="N1" s="5"/>
      <c r="O1" s="5"/>
      <c r="P1" s="6"/>
    </row>
    <row r="2" spans="1:21" ht="6" customHeight="1" x14ac:dyDescent="0.2">
      <c r="B2" s="21"/>
      <c r="C2" s="21"/>
      <c r="D2" s="12"/>
      <c r="E2" s="13"/>
      <c r="F2" s="13"/>
      <c r="G2" s="15"/>
      <c r="H2" s="15"/>
      <c r="I2" s="5"/>
      <c r="J2" s="5"/>
      <c r="K2" s="5"/>
      <c r="L2" s="5"/>
      <c r="M2" s="5"/>
      <c r="N2" s="5"/>
      <c r="O2" s="5"/>
      <c r="P2" s="6"/>
    </row>
    <row r="3" spans="1:21" ht="28" customHeight="1" x14ac:dyDescent="0.2">
      <c r="A3" s="189" t="s">
        <v>2</v>
      </c>
      <c r="B3" s="189"/>
      <c r="C3" s="190" t="s">
        <v>6</v>
      </c>
      <c r="D3" s="191" t="s">
        <v>8</v>
      </c>
      <c r="E3" s="162"/>
      <c r="F3" s="163"/>
      <c r="G3" s="162"/>
      <c r="H3" s="164"/>
      <c r="I3" s="198" t="s">
        <v>7</v>
      </c>
      <c r="J3" s="199"/>
      <c r="K3" s="167"/>
      <c r="L3" s="163"/>
      <c r="M3" s="163"/>
      <c r="N3" s="162"/>
      <c r="O3" s="197" t="s">
        <v>12</v>
      </c>
      <c r="P3" s="197" t="s">
        <v>13</v>
      </c>
    </row>
    <row r="4" spans="1:21" s="1" customFormat="1" ht="39.75" customHeight="1" x14ac:dyDescent="0.2">
      <c r="A4" s="189"/>
      <c r="B4" s="189"/>
      <c r="C4" s="190"/>
      <c r="D4" s="191"/>
      <c r="E4" s="160" t="s">
        <v>11</v>
      </c>
      <c r="F4" s="161" t="s">
        <v>1</v>
      </c>
      <c r="G4" s="160" t="s">
        <v>5</v>
      </c>
      <c r="H4" s="34" t="s">
        <v>52</v>
      </c>
      <c r="I4" s="33" t="s">
        <v>4</v>
      </c>
      <c r="J4" s="34" t="s">
        <v>43</v>
      </c>
      <c r="K4" s="33" t="s">
        <v>129</v>
      </c>
      <c r="L4" s="161" t="s">
        <v>42</v>
      </c>
      <c r="M4" s="161" t="s">
        <v>27</v>
      </c>
      <c r="N4" s="160" t="s">
        <v>94</v>
      </c>
      <c r="O4" s="197"/>
      <c r="P4" s="197"/>
    </row>
    <row r="5" spans="1:21" ht="15" customHeight="1" x14ac:dyDescent="0.2">
      <c r="A5" s="20" t="s">
        <v>68</v>
      </c>
      <c r="B5" s="8">
        <v>42154</v>
      </c>
      <c r="C5" s="9"/>
      <c r="D5" s="11" t="s">
        <v>76</v>
      </c>
      <c r="E5" s="58">
        <v>74.41</v>
      </c>
      <c r="F5" s="58"/>
      <c r="G5" s="58"/>
      <c r="H5" s="58"/>
      <c r="I5" s="59"/>
      <c r="J5" s="60"/>
      <c r="K5" s="58"/>
      <c r="L5" s="58"/>
      <c r="M5" s="58"/>
      <c r="N5" s="58"/>
      <c r="O5" s="64">
        <f t="shared" ref="O5:O29" si="0">SUM(E5:N5)</f>
        <v>74.41</v>
      </c>
      <c r="P5" s="32">
        <f>O5/G1</f>
        <v>69.953934379994351</v>
      </c>
      <c r="S5" s="27"/>
      <c r="T5" s="27"/>
    </row>
    <row r="6" spans="1:21" ht="15" customHeight="1" x14ac:dyDescent="0.2">
      <c r="A6" s="20" t="s">
        <v>62</v>
      </c>
      <c r="B6" s="10">
        <f>B5+1</f>
        <v>42155</v>
      </c>
      <c r="C6" s="9">
        <v>1</v>
      </c>
      <c r="D6" s="11" t="s">
        <v>76</v>
      </c>
      <c r="E6" s="58"/>
      <c r="F6" s="58">
        <v>20</v>
      </c>
      <c r="G6" s="58">
        <v>7.8</v>
      </c>
      <c r="H6" s="58">
        <v>25</v>
      </c>
      <c r="I6" s="59">
        <v>16</v>
      </c>
      <c r="J6" s="60"/>
      <c r="K6" s="58"/>
      <c r="L6" s="58"/>
      <c r="M6" s="58"/>
      <c r="N6" s="65">
        <f>54/24</f>
        <v>2.25</v>
      </c>
      <c r="O6" s="64">
        <f t="shared" si="0"/>
        <v>71.05</v>
      </c>
      <c r="P6" s="32">
        <f>O6/G1</f>
        <v>66.795149008178996</v>
      </c>
      <c r="S6" s="27"/>
      <c r="T6" s="27"/>
    </row>
    <row r="7" spans="1:21" ht="15" customHeight="1" x14ac:dyDescent="0.2">
      <c r="A7" s="20" t="s">
        <v>63</v>
      </c>
      <c r="B7" s="10">
        <f t="shared" ref="B7:B29" si="1">B6+1</f>
        <v>42156</v>
      </c>
      <c r="C7" s="9">
        <v>2</v>
      </c>
      <c r="D7" s="11" t="s">
        <v>76</v>
      </c>
      <c r="E7" s="58"/>
      <c r="F7" s="58"/>
      <c r="G7" s="58">
        <v>4.9000000000000004</v>
      </c>
      <c r="H7" s="58"/>
      <c r="I7" s="59">
        <v>2</v>
      </c>
      <c r="J7" s="60"/>
      <c r="K7" s="58">
        <v>5</v>
      </c>
      <c r="L7" s="58"/>
      <c r="M7" s="58"/>
      <c r="N7" s="65">
        <f>116/24</f>
        <v>4.833333333333333</v>
      </c>
      <c r="O7" s="64">
        <f t="shared" si="0"/>
        <v>16.733333333333334</v>
      </c>
      <c r="P7" s="32">
        <f>O7/G1</f>
        <v>15.731252546143962</v>
      </c>
      <c r="S7" s="27"/>
      <c r="T7" s="27"/>
    </row>
    <row r="8" spans="1:21" ht="15" customHeight="1" x14ac:dyDescent="0.2">
      <c r="A8" s="20" t="s">
        <v>64</v>
      </c>
      <c r="B8" s="10">
        <f t="shared" si="1"/>
        <v>42157</v>
      </c>
      <c r="C8" s="9">
        <v>3</v>
      </c>
      <c r="D8" s="11" t="s">
        <v>76</v>
      </c>
      <c r="E8" s="58"/>
      <c r="F8" s="58"/>
      <c r="G8" s="58">
        <v>10.75</v>
      </c>
      <c r="H8" s="58"/>
      <c r="I8" s="59">
        <v>10</v>
      </c>
      <c r="J8" s="60"/>
      <c r="K8" s="58"/>
      <c r="L8" s="58"/>
      <c r="M8" s="58">
        <v>0.6</v>
      </c>
      <c r="N8" s="65">
        <f>83/24</f>
        <v>3.4583333333333335</v>
      </c>
      <c r="O8" s="64">
        <f t="shared" si="0"/>
        <v>24.808333333333334</v>
      </c>
      <c r="P8" s="32">
        <f>O8/G1</f>
        <v>23.322678700134748</v>
      </c>
      <c r="S8" s="27"/>
      <c r="T8" s="27"/>
    </row>
    <row r="9" spans="1:21" ht="15" customHeight="1" x14ac:dyDescent="0.2">
      <c r="A9" s="20" t="s">
        <v>65</v>
      </c>
      <c r="B9" s="10">
        <f t="shared" si="1"/>
        <v>42158</v>
      </c>
      <c r="C9" s="9">
        <v>4</v>
      </c>
      <c r="D9" s="11" t="s">
        <v>84</v>
      </c>
      <c r="E9" s="58"/>
      <c r="F9" s="58">
        <v>60</v>
      </c>
      <c r="G9" s="58">
        <v>19.95</v>
      </c>
      <c r="H9" s="58">
        <v>29</v>
      </c>
      <c r="I9" s="59"/>
      <c r="J9" s="60"/>
      <c r="K9" s="58"/>
      <c r="L9" s="58"/>
      <c r="M9" s="58"/>
      <c r="N9" s="58"/>
      <c r="O9" s="64">
        <f t="shared" si="0"/>
        <v>108.95</v>
      </c>
      <c r="P9" s="32">
        <f>O9/G1</f>
        <v>102.42549591050107</v>
      </c>
      <c r="S9" s="27"/>
      <c r="T9" s="27"/>
    </row>
    <row r="10" spans="1:21" ht="15" customHeight="1" x14ac:dyDescent="0.2">
      <c r="A10" s="20" t="s">
        <v>66</v>
      </c>
      <c r="B10" s="10">
        <f t="shared" si="1"/>
        <v>42159</v>
      </c>
      <c r="C10" s="9">
        <v>5</v>
      </c>
      <c r="D10" s="11" t="s">
        <v>85</v>
      </c>
      <c r="E10" s="58"/>
      <c r="F10" s="58"/>
      <c r="G10" s="58">
        <v>19.3</v>
      </c>
      <c r="H10" s="58"/>
      <c r="I10" s="59"/>
      <c r="J10" s="60">
        <v>30</v>
      </c>
      <c r="K10" s="58"/>
      <c r="L10" s="58"/>
      <c r="M10" s="58">
        <v>5</v>
      </c>
      <c r="N10" s="65">
        <f>153/24</f>
        <v>6.375</v>
      </c>
      <c r="O10" s="64">
        <f t="shared" si="0"/>
        <v>60.674999999999997</v>
      </c>
      <c r="P10" s="32">
        <f>O10/G1</f>
        <v>57.041459058005067</v>
      </c>
      <c r="S10" s="27"/>
      <c r="T10" s="27"/>
      <c r="U10" s="27"/>
    </row>
    <row r="11" spans="1:21" ht="15" customHeight="1" x14ac:dyDescent="0.2">
      <c r="A11" s="20" t="s">
        <v>67</v>
      </c>
      <c r="B11" s="10">
        <f t="shared" si="1"/>
        <v>42160</v>
      </c>
      <c r="C11" s="9">
        <v>6</v>
      </c>
      <c r="D11" s="11" t="s">
        <v>85</v>
      </c>
      <c r="E11" s="58"/>
      <c r="F11" s="58"/>
      <c r="G11" s="58">
        <v>16.5</v>
      </c>
      <c r="H11" s="58"/>
      <c r="I11" s="59"/>
      <c r="J11" s="60">
        <v>30</v>
      </c>
      <c r="K11" s="58"/>
      <c r="L11" s="58"/>
      <c r="M11" s="58">
        <v>3</v>
      </c>
      <c r="N11" s="58"/>
      <c r="O11" s="64">
        <f t="shared" si="0"/>
        <v>49.5</v>
      </c>
      <c r="P11" s="32">
        <f>O11/G1</f>
        <v>46.535677352637016</v>
      </c>
    </row>
    <row r="12" spans="1:21" ht="15" customHeight="1" x14ac:dyDescent="0.2">
      <c r="A12" s="20" t="s">
        <v>68</v>
      </c>
      <c r="B12" s="10">
        <f t="shared" si="1"/>
        <v>42161</v>
      </c>
      <c r="C12" s="9">
        <v>7</v>
      </c>
      <c r="D12" s="11" t="s">
        <v>89</v>
      </c>
      <c r="E12" s="58"/>
      <c r="F12" s="58">
        <v>60</v>
      </c>
      <c r="G12" s="58">
        <v>12</v>
      </c>
      <c r="H12" s="58">
        <v>70</v>
      </c>
      <c r="I12" s="59"/>
      <c r="J12" s="60"/>
      <c r="K12" s="58"/>
      <c r="L12" s="58"/>
      <c r="M12" s="58"/>
      <c r="N12" s="65">
        <f>16/24</f>
        <v>0.66666666666666663</v>
      </c>
      <c r="O12" s="64">
        <f t="shared" si="0"/>
        <v>142.66666666666666</v>
      </c>
      <c r="P12" s="32">
        <f>O12/G1</f>
        <v>134.12302967628716</v>
      </c>
      <c r="S12" s="27"/>
      <c r="T12" s="27"/>
      <c r="U12" s="27"/>
    </row>
    <row r="13" spans="1:21" ht="15" customHeight="1" x14ac:dyDescent="0.2">
      <c r="A13" s="20" t="s">
        <v>62</v>
      </c>
      <c r="B13" s="10">
        <f t="shared" si="1"/>
        <v>42162</v>
      </c>
      <c r="C13" s="9">
        <v>8</v>
      </c>
      <c r="D13" s="11" t="s">
        <v>77</v>
      </c>
      <c r="E13" s="58"/>
      <c r="F13" s="58"/>
      <c r="G13" s="58">
        <v>27.6</v>
      </c>
      <c r="H13" s="58">
        <v>6</v>
      </c>
      <c r="I13" s="59"/>
      <c r="J13" s="60"/>
      <c r="K13" s="58"/>
      <c r="L13" s="58"/>
      <c r="M13" s="58"/>
      <c r="N13" s="58">
        <f>37/24</f>
        <v>1.5416666666666667</v>
      </c>
      <c r="O13" s="64">
        <f t="shared" si="0"/>
        <v>35.141666666666666</v>
      </c>
      <c r="P13" s="32">
        <f>O13/G1</f>
        <v>33.037197204725636</v>
      </c>
    </row>
    <row r="14" spans="1:21" ht="15" customHeight="1" x14ac:dyDescent="0.2">
      <c r="A14" s="20" t="s">
        <v>63</v>
      </c>
      <c r="B14" s="10">
        <f t="shared" si="1"/>
        <v>42163</v>
      </c>
      <c r="C14" s="9">
        <v>9</v>
      </c>
      <c r="D14" s="11" t="s">
        <v>77</v>
      </c>
      <c r="E14" s="58"/>
      <c r="F14" s="58"/>
      <c r="G14" s="58">
        <v>15</v>
      </c>
      <c r="H14" s="58">
        <v>8</v>
      </c>
      <c r="I14" s="59">
        <v>2</v>
      </c>
      <c r="J14" s="60"/>
      <c r="K14" s="58"/>
      <c r="L14" s="58"/>
      <c r="M14" s="58">
        <v>4.5</v>
      </c>
      <c r="N14" s="65">
        <f>81/24</f>
        <v>3.375</v>
      </c>
      <c r="O14" s="64">
        <f t="shared" si="0"/>
        <v>32.875</v>
      </c>
      <c r="P14" s="32">
        <f>O14/G1</f>
        <v>30.906270565008928</v>
      </c>
    </row>
    <row r="15" spans="1:21" ht="15" customHeight="1" x14ac:dyDescent="0.2">
      <c r="A15" s="20" t="s">
        <v>64</v>
      </c>
      <c r="B15" s="10">
        <f t="shared" si="1"/>
        <v>42164</v>
      </c>
      <c r="C15" s="9">
        <v>10</v>
      </c>
      <c r="D15" s="11" t="s">
        <v>86</v>
      </c>
      <c r="E15" s="58"/>
      <c r="F15" s="58">
        <v>60</v>
      </c>
      <c r="G15" s="58">
        <v>14</v>
      </c>
      <c r="H15" s="58">
        <v>19</v>
      </c>
      <c r="I15" s="59"/>
      <c r="J15" s="60"/>
      <c r="K15" s="58"/>
      <c r="L15" s="58">
        <v>3</v>
      </c>
      <c r="M15" s="58"/>
      <c r="N15" s="58">
        <f>60/24</f>
        <v>2.5</v>
      </c>
      <c r="O15" s="64">
        <f t="shared" si="0"/>
        <v>98.5</v>
      </c>
      <c r="P15" s="32">
        <f>O15/G1</f>
        <v>92.601297358277705</v>
      </c>
    </row>
    <row r="16" spans="1:21" ht="15" customHeight="1" x14ac:dyDescent="0.2">
      <c r="A16" s="20" t="s">
        <v>65</v>
      </c>
      <c r="B16" s="10">
        <f t="shared" si="1"/>
        <v>42165</v>
      </c>
      <c r="C16" s="9">
        <v>11</v>
      </c>
      <c r="D16" s="11" t="s">
        <v>90</v>
      </c>
      <c r="E16" s="58"/>
      <c r="F16" s="58">
        <v>20</v>
      </c>
      <c r="G16" s="58">
        <v>4.6500000000000004</v>
      </c>
      <c r="H16" s="58">
        <v>33.25</v>
      </c>
      <c r="I16" s="59"/>
      <c r="J16" s="60"/>
      <c r="K16" s="58"/>
      <c r="L16" s="58"/>
      <c r="M16" s="58"/>
      <c r="N16" s="58">
        <f>85/24</f>
        <v>3.5416666666666665</v>
      </c>
      <c r="O16" s="64">
        <f t="shared" si="0"/>
        <v>61.441666666666663</v>
      </c>
      <c r="P16" s="32">
        <f>O16/G1</f>
        <v>57.762213656732783</v>
      </c>
    </row>
    <row r="17" spans="1:16" ht="15" customHeight="1" x14ac:dyDescent="0.2">
      <c r="A17" s="20" t="s">
        <v>66</v>
      </c>
      <c r="B17" s="10">
        <f t="shared" si="1"/>
        <v>42166</v>
      </c>
      <c r="C17" s="9">
        <v>12</v>
      </c>
      <c r="D17" s="11" t="s">
        <v>91</v>
      </c>
      <c r="E17" s="58"/>
      <c r="F17" s="58"/>
      <c r="G17" s="58">
        <v>8.8000000000000007</v>
      </c>
      <c r="H17" s="58"/>
      <c r="I17" s="59"/>
      <c r="J17" s="60"/>
      <c r="K17" s="58"/>
      <c r="L17" s="58"/>
      <c r="M17" s="58"/>
      <c r="N17" s="58">
        <f>212/24</f>
        <v>8.8333333333333339</v>
      </c>
      <c r="O17" s="64">
        <f t="shared" si="0"/>
        <v>17.633333333333333</v>
      </c>
      <c r="P17" s="32">
        <f>O17/G1</f>
        <v>16.577355770737363</v>
      </c>
    </row>
    <row r="18" spans="1:16" ht="15" customHeight="1" x14ac:dyDescent="0.2">
      <c r="A18" s="20" t="s">
        <v>67</v>
      </c>
      <c r="B18" s="10">
        <f t="shared" si="1"/>
        <v>42167</v>
      </c>
      <c r="C18" s="9">
        <v>13</v>
      </c>
      <c r="D18" s="11" t="s">
        <v>95</v>
      </c>
      <c r="E18" s="58"/>
      <c r="F18" s="58">
        <v>30</v>
      </c>
      <c r="G18" s="58">
        <v>10.7</v>
      </c>
      <c r="H18" s="58">
        <v>24</v>
      </c>
      <c r="I18" s="59"/>
      <c r="J18" s="60"/>
      <c r="K18" s="58"/>
      <c r="L18" s="58"/>
      <c r="M18" s="58">
        <v>4.5</v>
      </c>
      <c r="N18" s="58">
        <f>77/24</f>
        <v>3.2083333333333335</v>
      </c>
      <c r="O18" s="64">
        <f t="shared" si="0"/>
        <v>72.408333333333331</v>
      </c>
      <c r="P18" s="32">
        <f>O18/G1</f>
        <v>68.072138134185693</v>
      </c>
    </row>
    <row r="19" spans="1:16" ht="15" customHeight="1" x14ac:dyDescent="0.2">
      <c r="A19" s="20" t="s">
        <v>68</v>
      </c>
      <c r="B19" s="10">
        <f t="shared" si="1"/>
        <v>42168</v>
      </c>
      <c r="C19" s="9">
        <v>14</v>
      </c>
      <c r="D19" s="11" t="s">
        <v>96</v>
      </c>
      <c r="E19" s="58"/>
      <c r="F19" s="58"/>
      <c r="G19" s="58">
        <v>1.5</v>
      </c>
      <c r="H19" s="58"/>
      <c r="I19" s="59"/>
      <c r="J19" s="60"/>
      <c r="K19" s="58"/>
      <c r="L19" s="58"/>
      <c r="M19" s="58"/>
      <c r="N19" s="65">
        <f>127/24</f>
        <v>5.291666666666667</v>
      </c>
      <c r="O19" s="64">
        <f t="shared" si="0"/>
        <v>6.791666666666667</v>
      </c>
      <c r="P19" s="32">
        <f>O19/G1</f>
        <v>6.3849456300335303</v>
      </c>
    </row>
    <row r="20" spans="1:16" ht="15" customHeight="1" x14ac:dyDescent="0.2">
      <c r="A20" s="20" t="s">
        <v>62</v>
      </c>
      <c r="B20" s="10">
        <f t="shared" si="1"/>
        <v>42169</v>
      </c>
      <c r="C20" s="9">
        <v>15</v>
      </c>
      <c r="D20" s="11" t="s">
        <v>97</v>
      </c>
      <c r="E20" s="58"/>
      <c r="F20" s="58">
        <v>30</v>
      </c>
      <c r="G20" s="58">
        <v>17</v>
      </c>
      <c r="H20" s="58">
        <v>19</v>
      </c>
      <c r="I20" s="59"/>
      <c r="J20" s="60"/>
      <c r="K20" s="58"/>
      <c r="L20" s="58"/>
      <c r="M20" s="58"/>
      <c r="N20" s="65">
        <f>48/24</f>
        <v>2</v>
      </c>
      <c r="O20" s="64">
        <f t="shared" si="0"/>
        <v>68</v>
      </c>
      <c r="P20" s="32">
        <f>O20/G1</f>
        <v>63.927799191501357</v>
      </c>
    </row>
    <row r="21" spans="1:16" ht="15" customHeight="1" x14ac:dyDescent="0.2">
      <c r="A21" s="20" t="s">
        <v>63</v>
      </c>
      <c r="B21" s="10">
        <f t="shared" si="1"/>
        <v>42170</v>
      </c>
      <c r="C21" s="9">
        <v>16</v>
      </c>
      <c r="D21" s="11" t="s">
        <v>78</v>
      </c>
      <c r="E21" s="58"/>
      <c r="F21" s="58"/>
      <c r="G21" s="58">
        <v>2.6</v>
      </c>
      <c r="H21" s="58"/>
      <c r="I21" s="59"/>
      <c r="J21" s="60"/>
      <c r="K21" s="58">
        <v>0.9</v>
      </c>
      <c r="L21" s="58"/>
      <c r="M21" s="58"/>
      <c r="N21" s="65">
        <f>85/24</f>
        <v>3.5416666666666665</v>
      </c>
      <c r="O21" s="64">
        <f t="shared" si="0"/>
        <v>7.0416666666666661</v>
      </c>
      <c r="P21" s="32">
        <f>O21/G1</f>
        <v>6.6199743035316967</v>
      </c>
    </row>
    <row r="22" spans="1:16" ht="15" customHeight="1" x14ac:dyDescent="0.2">
      <c r="A22" s="20" t="s">
        <v>64</v>
      </c>
      <c r="B22" s="10">
        <f t="shared" si="1"/>
        <v>42171</v>
      </c>
      <c r="C22" s="9">
        <v>17</v>
      </c>
      <c r="D22" s="11" t="s">
        <v>78</v>
      </c>
      <c r="E22" s="58"/>
      <c r="F22" s="58"/>
      <c r="G22" s="58">
        <v>16.7</v>
      </c>
      <c r="H22" s="58">
        <v>10</v>
      </c>
      <c r="I22" s="59">
        <v>2</v>
      </c>
      <c r="J22" s="60"/>
      <c r="K22" s="58"/>
      <c r="L22" s="58">
        <v>4</v>
      </c>
      <c r="M22" s="58"/>
      <c r="N22" s="65">
        <f>43.5/24</f>
        <v>1.8125</v>
      </c>
      <c r="O22" s="64">
        <f t="shared" si="0"/>
        <v>34.512500000000003</v>
      </c>
      <c r="P22" s="32">
        <f>O22/G1</f>
        <v>32.445708376421926</v>
      </c>
    </row>
    <row r="23" spans="1:16" ht="15" customHeight="1" x14ac:dyDescent="0.2">
      <c r="A23" s="20" t="s">
        <v>65</v>
      </c>
      <c r="B23" s="10">
        <f t="shared" si="1"/>
        <v>42172</v>
      </c>
      <c r="C23" s="9">
        <v>18</v>
      </c>
      <c r="D23" s="11" t="s">
        <v>87</v>
      </c>
      <c r="E23" s="58"/>
      <c r="F23" s="58">
        <v>45</v>
      </c>
      <c r="G23" s="58">
        <v>6.4</v>
      </c>
      <c r="H23" s="58">
        <v>38</v>
      </c>
      <c r="I23" s="59"/>
      <c r="J23" s="60"/>
      <c r="K23" s="58"/>
      <c r="L23" s="58"/>
      <c r="M23" s="58"/>
      <c r="N23" s="65">
        <f>105/24</f>
        <v>4.375</v>
      </c>
      <c r="O23" s="64">
        <f t="shared" si="0"/>
        <v>93.775000000000006</v>
      </c>
      <c r="P23" s="32">
        <f>O23/G1</f>
        <v>88.159255429162357</v>
      </c>
    </row>
    <row r="24" spans="1:16" ht="15" customHeight="1" x14ac:dyDescent="0.2">
      <c r="A24" s="20" t="s">
        <v>66</v>
      </c>
      <c r="B24" s="10">
        <f t="shared" si="1"/>
        <v>42173</v>
      </c>
      <c r="C24" s="9">
        <v>19</v>
      </c>
      <c r="D24" s="11" t="s">
        <v>83</v>
      </c>
      <c r="E24" s="58"/>
      <c r="F24" s="58"/>
      <c r="G24" s="58">
        <v>0.7</v>
      </c>
      <c r="H24" s="58">
        <v>10</v>
      </c>
      <c r="I24" s="59"/>
      <c r="J24" s="60"/>
      <c r="K24" s="58"/>
      <c r="L24" s="58"/>
      <c r="M24" s="58"/>
      <c r="N24" s="65">
        <f>116/24</f>
        <v>4.833333333333333</v>
      </c>
      <c r="O24" s="64">
        <f t="shared" si="0"/>
        <v>15.533333333333331</v>
      </c>
      <c r="P24" s="32">
        <f>O24/G1</f>
        <v>14.60311491335276</v>
      </c>
    </row>
    <row r="25" spans="1:16" ht="15" customHeight="1" x14ac:dyDescent="0.2">
      <c r="A25" s="20" t="s">
        <v>67</v>
      </c>
      <c r="B25" s="10">
        <f t="shared" si="1"/>
        <v>42174</v>
      </c>
      <c r="C25" s="9">
        <v>20</v>
      </c>
      <c r="D25" s="11" t="s">
        <v>83</v>
      </c>
      <c r="E25" s="58"/>
      <c r="F25" s="58"/>
      <c r="G25" s="58">
        <v>6.8</v>
      </c>
      <c r="H25" s="58"/>
      <c r="I25" s="59"/>
      <c r="J25" s="60">
        <v>33</v>
      </c>
      <c r="K25" s="58"/>
      <c r="L25" s="58"/>
      <c r="M25" s="58"/>
      <c r="N25" s="65">
        <f>84/24</f>
        <v>3.5</v>
      </c>
      <c r="O25" s="64">
        <f t="shared" si="0"/>
        <v>43.3</v>
      </c>
      <c r="P25" s="32">
        <f>O25/G1</f>
        <v>40.706966249882477</v>
      </c>
    </row>
    <row r="26" spans="1:16" ht="15" customHeight="1" x14ac:dyDescent="0.2">
      <c r="A26" s="20" t="s">
        <v>68</v>
      </c>
      <c r="B26" s="10">
        <f t="shared" si="1"/>
        <v>42175</v>
      </c>
      <c r="C26" s="9">
        <v>21</v>
      </c>
      <c r="D26" s="11" t="s">
        <v>83</v>
      </c>
      <c r="E26" s="58"/>
      <c r="F26" s="58"/>
      <c r="G26" s="58">
        <v>17.100000000000001</v>
      </c>
      <c r="H26" s="58"/>
      <c r="I26" s="59"/>
      <c r="J26" s="60"/>
      <c r="K26" s="58"/>
      <c r="L26" s="58"/>
      <c r="M26" s="58">
        <v>9</v>
      </c>
      <c r="N26" s="65">
        <f>39/24</f>
        <v>1.625</v>
      </c>
      <c r="O26" s="64">
        <f t="shared" si="0"/>
        <v>27.725000000000001</v>
      </c>
      <c r="P26" s="32">
        <f>O26/G1</f>
        <v>26.064679890946696</v>
      </c>
    </row>
    <row r="27" spans="1:16" ht="15" customHeight="1" x14ac:dyDescent="0.2">
      <c r="A27" s="20" t="s">
        <v>62</v>
      </c>
      <c r="B27" s="10">
        <f t="shared" si="1"/>
        <v>42176</v>
      </c>
      <c r="C27" s="9">
        <v>22</v>
      </c>
      <c r="D27" s="11" t="s">
        <v>83</v>
      </c>
      <c r="E27" s="58"/>
      <c r="F27" s="58"/>
      <c r="G27" s="58">
        <v>16.649999999999999</v>
      </c>
      <c r="H27" s="58"/>
      <c r="I27" s="59"/>
      <c r="J27" s="60"/>
      <c r="K27" s="58"/>
      <c r="L27" s="58">
        <v>5</v>
      </c>
      <c r="M27" s="58"/>
      <c r="N27" s="58">
        <f>28/24</f>
        <v>1.1666666666666667</v>
      </c>
      <c r="O27" s="64">
        <f t="shared" si="0"/>
        <v>22.816666666666666</v>
      </c>
      <c r="P27" s="32">
        <f>O27/G1</f>
        <v>21.450283601266019</v>
      </c>
    </row>
    <row r="28" spans="1:16" ht="15" customHeight="1" x14ac:dyDescent="0.2">
      <c r="A28" s="20" t="s">
        <v>63</v>
      </c>
      <c r="B28" s="10">
        <f t="shared" si="1"/>
        <v>42177</v>
      </c>
      <c r="C28" s="9">
        <v>23</v>
      </c>
      <c r="D28" s="11" t="s">
        <v>88</v>
      </c>
      <c r="E28" s="58"/>
      <c r="F28" s="58">
        <v>75</v>
      </c>
      <c r="G28" s="58">
        <v>0.7</v>
      </c>
      <c r="H28" s="58">
        <v>132</v>
      </c>
      <c r="I28" s="59"/>
      <c r="J28" s="60"/>
      <c r="K28" s="58"/>
      <c r="L28" s="58"/>
      <c r="M28" s="58"/>
      <c r="N28" s="58">
        <f>14/24</f>
        <v>0.58333333333333337</v>
      </c>
      <c r="O28" s="64">
        <f t="shared" si="0"/>
        <v>208.28333333333333</v>
      </c>
      <c r="P28" s="32">
        <f>O28/G1</f>
        <v>195.81022218043933</v>
      </c>
    </row>
    <row r="29" spans="1:16" ht="15" customHeight="1" x14ac:dyDescent="0.2">
      <c r="A29" s="20" t="s">
        <v>64</v>
      </c>
      <c r="B29" s="10">
        <f t="shared" si="1"/>
        <v>42178</v>
      </c>
      <c r="C29" s="9">
        <v>24</v>
      </c>
      <c r="D29" s="11" t="s">
        <v>76</v>
      </c>
      <c r="E29" s="58">
        <v>50</v>
      </c>
      <c r="F29" s="58"/>
      <c r="G29" s="58">
        <v>21</v>
      </c>
      <c r="H29" s="58">
        <v>15</v>
      </c>
      <c r="I29" s="59"/>
      <c r="J29" s="60"/>
      <c r="K29" s="58">
        <v>0.6</v>
      </c>
      <c r="L29" s="58"/>
      <c r="M29" s="58">
        <v>8</v>
      </c>
      <c r="N29" s="58"/>
      <c r="O29" s="64">
        <f t="shared" si="0"/>
        <v>94.6</v>
      </c>
      <c r="P29" s="32">
        <f>O29/G1</f>
        <v>88.934850051706292</v>
      </c>
    </row>
    <row r="30" spans="1:16" ht="15" customHeight="1" x14ac:dyDescent="0.2">
      <c r="B30" s="10"/>
      <c r="D30" s="20" t="s">
        <v>25</v>
      </c>
      <c r="E30" s="61">
        <f t="shared" ref="E30:O30" si="2">SUM(E5:E29)</f>
        <v>124.41</v>
      </c>
      <c r="F30" s="61">
        <f t="shared" si="2"/>
        <v>400</v>
      </c>
      <c r="G30" s="61">
        <f t="shared" si="2"/>
        <v>279.09999999999997</v>
      </c>
      <c r="H30" s="61">
        <f t="shared" si="2"/>
        <v>438.25</v>
      </c>
      <c r="I30" s="62">
        <f t="shared" si="2"/>
        <v>32</v>
      </c>
      <c r="J30" s="63">
        <f t="shared" si="2"/>
        <v>93</v>
      </c>
      <c r="K30" s="61">
        <f t="shared" si="2"/>
        <v>6.5</v>
      </c>
      <c r="L30" s="61">
        <f t="shared" si="2"/>
        <v>12</v>
      </c>
      <c r="M30" s="61">
        <f t="shared" ref="M30" si="3">SUM(M5:M29)</f>
        <v>34.6</v>
      </c>
      <c r="N30" s="61">
        <f t="shared" si="2"/>
        <v>69.3125</v>
      </c>
      <c r="O30" s="61">
        <f t="shared" si="2"/>
        <v>1489.1724999999994</v>
      </c>
      <c r="P30" s="19"/>
    </row>
    <row r="31" spans="1:16" ht="15" customHeight="1" x14ac:dyDescent="0.2">
      <c r="B31" s="4"/>
      <c r="C31" s="4"/>
      <c r="D31" s="25" t="s">
        <v>24</v>
      </c>
      <c r="E31" s="30">
        <f>E30/G1</f>
        <v>116.9596690796277</v>
      </c>
      <c r="F31" s="30">
        <f>F30/G1</f>
        <v>376.04587759706681</v>
      </c>
      <c r="G31" s="30">
        <f>G30/G1</f>
        <v>262.38601109335332</v>
      </c>
      <c r="H31" s="30">
        <f>H30/G1</f>
        <v>412.00526464228631</v>
      </c>
      <c r="I31" s="39">
        <f>I30/G1</f>
        <v>30.083670207765344</v>
      </c>
      <c r="J31" s="40">
        <f>J30/G1</f>
        <v>87.430666541318033</v>
      </c>
      <c r="K31" s="30">
        <f>K30/G1</f>
        <v>6.1107455109523361</v>
      </c>
      <c r="L31" s="30">
        <f>L30/G1</f>
        <v>11.281376327912005</v>
      </c>
      <c r="M31" s="30">
        <f>M30/G1</f>
        <v>32.527968412146279</v>
      </c>
      <c r="N31" s="30">
        <f>N30/G1</f>
        <v>65.161699727366738</v>
      </c>
      <c r="O31" s="3"/>
      <c r="P31" s="19"/>
    </row>
    <row r="32" spans="1:16" ht="15" customHeight="1" x14ac:dyDescent="0.2">
      <c r="D32" s="28" t="s">
        <v>26</v>
      </c>
      <c r="E32" s="31">
        <f>E31/C29</f>
        <v>4.8733195449844873</v>
      </c>
      <c r="F32" s="31">
        <f>F31/C29</f>
        <v>15.668578233211116</v>
      </c>
      <c r="G32" s="31">
        <f>G31/C29</f>
        <v>10.932750462223055</v>
      </c>
      <c r="H32" s="31">
        <f>H31/C29</f>
        <v>17.166886026761929</v>
      </c>
      <c r="I32" s="195">
        <f>(I31+J31)/C29</f>
        <v>4.8964306978784746</v>
      </c>
      <c r="J32" s="196"/>
      <c r="K32" s="31">
        <f>K31/C29</f>
        <v>0.25461439628968069</v>
      </c>
      <c r="L32" s="31">
        <f>L31/C29</f>
        <v>0.47005734699633356</v>
      </c>
      <c r="M32" s="31">
        <f>M31/C29</f>
        <v>1.3553320171727616</v>
      </c>
      <c r="N32" s="31">
        <f>N31/C29</f>
        <v>2.7150708219736139</v>
      </c>
      <c r="O32" s="3"/>
      <c r="P32" s="22"/>
    </row>
    <row r="33" spans="4:10" ht="15" customHeight="1" x14ac:dyDescent="0.2">
      <c r="D33" s="23" t="s">
        <v>37</v>
      </c>
      <c r="E33" s="43">
        <f>SUM(E31:N31)</f>
        <v>1399.992949139795</v>
      </c>
      <c r="I33" s="193">
        <f>I31+J31</f>
        <v>117.51433674908338</v>
      </c>
      <c r="J33" s="194"/>
    </row>
    <row r="34" spans="4:10" ht="15" customHeight="1" x14ac:dyDescent="0.2">
      <c r="D34" s="23" t="s">
        <v>38</v>
      </c>
      <c r="E34" s="45">
        <f>E33/C29</f>
        <v>58.33303954749146</v>
      </c>
      <c r="F34" s="29"/>
    </row>
    <row r="35" spans="4:10" ht="15" customHeight="1" x14ac:dyDescent="0.2"/>
    <row r="36" spans="4:10" ht="15" customHeight="1" x14ac:dyDescent="0.2"/>
    <row r="37" spans="4:10" ht="15" customHeight="1" x14ac:dyDescent="0.2"/>
    <row r="38" spans="4:10" ht="15" customHeight="1" x14ac:dyDescent="0.2"/>
    <row r="39" spans="4:10" ht="15" customHeight="1" x14ac:dyDescent="0.2"/>
    <row r="40" spans="4:10" ht="15" customHeight="1" x14ac:dyDescent="0.2"/>
    <row r="41" spans="4:10" ht="15" customHeight="1" x14ac:dyDescent="0.2"/>
    <row r="42" spans="4:10" ht="15" customHeight="1" x14ac:dyDescent="0.2"/>
    <row r="43" spans="4:10" ht="15" customHeight="1" x14ac:dyDescent="0.2"/>
    <row r="44" spans="4:10" ht="15" customHeight="1" x14ac:dyDescent="0.2"/>
    <row r="45" spans="4:10" ht="15" customHeight="1" x14ac:dyDescent="0.2"/>
    <row r="46" spans="4:10" ht="15" customHeight="1" x14ac:dyDescent="0.2"/>
    <row r="47" spans="4:10" ht="15" customHeight="1" x14ac:dyDescent="0.2"/>
    <row r="48" spans="4:10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</sheetData>
  <sheetProtection insertColumns="0" insertRows="0" deleteColumns="0" deleteRows="0"/>
  <mergeCells count="10">
    <mergeCell ref="I33:J33"/>
    <mergeCell ref="I32:J32"/>
    <mergeCell ref="I3:J3"/>
    <mergeCell ref="B1:C1"/>
    <mergeCell ref="H1:I1"/>
    <mergeCell ref="A3:B4"/>
    <mergeCell ref="C3:C4"/>
    <mergeCell ref="D3:D4"/>
    <mergeCell ref="P3:P4"/>
    <mergeCell ref="O3:O4"/>
  </mergeCells>
  <phoneticPr fontId="9" type="noConversion"/>
  <pageMargins left="0.7" right="0.7" top="0.75" bottom="0.75" header="0.3" footer="0.3"/>
  <pageSetup paperSize="9" scale="36" orientation="portrait" horizontalDpi="4294967292" verticalDpi="4294967292"/>
  <colBreaks count="1" manualBreakCount="1">
    <brk id="16" max="1048575" man="1"/>
  </colBreaks>
  <ignoredErrors>
    <ignoredError sqref="E5:O6 E11 E8 J8:L8 E9 I9:O9 O8 H8 E13:E14 E12 I12:M12 E10 K10:L10 K11:L11 E7 G7:O7 E30:O30 L29 H10 H11 L14 L25:M25 L24:M24 M22 L17:M17 M15 L16:M16 L19:M19 L18 E17 E15 E26:E27 E25 E23:E24 E22 E28 E20:E21 E18 E16 E19 L21:M21 L20:M20 O10 N11:O11 O12 I13:M13 O13 M27 L28:M28 O14 O15 O16 O18 O17 O19 O20 O21 O22 L23:M23 O23 O24 O25 O26 O27 O28 N29:O29" emptyCellReference="1"/>
    <ignoredError sqref="B6:B29 N13 N15:N18 N27:N28" unlockedFormula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108"/>
  <sheetViews>
    <sheetView topLeftCell="A4" zoomScale="150" zoomScaleNormal="150" zoomScalePageLayoutView="150" workbookViewId="0">
      <selection activeCell="M5" sqref="F5:M43"/>
    </sheetView>
  </sheetViews>
  <sheetFormatPr baseColWidth="10" defaultColWidth="8.83203125" defaultRowHeight="11" x14ac:dyDescent="0.2"/>
  <cols>
    <col min="1" max="1" width="3.83203125" style="20" bestFit="1" customWidth="1"/>
    <col min="2" max="2" width="9" style="20" bestFit="1" customWidth="1"/>
    <col min="3" max="3" width="3.83203125" style="20" bestFit="1" customWidth="1"/>
    <col min="4" max="4" width="28.83203125" style="20" customWidth="1"/>
    <col min="5" max="6" width="10.83203125" style="2" customWidth="1"/>
    <col min="7" max="7" width="12.33203125" style="2" bestFit="1" customWidth="1"/>
    <col min="8" max="10" width="10.83203125" style="2" customWidth="1"/>
    <col min="11" max="12" width="8.83203125" style="2" customWidth="1"/>
    <col min="13" max="13" width="9.6640625" style="2" customWidth="1"/>
    <col min="14" max="14" width="10.83203125" style="2" customWidth="1"/>
    <col min="15" max="15" width="10.83203125" style="20" customWidth="1"/>
    <col min="16" max="16384" width="8.83203125" style="20"/>
  </cols>
  <sheetData>
    <row r="1" spans="1:20" ht="20" customHeight="1" x14ac:dyDescent="0.2">
      <c r="B1" s="192" t="s">
        <v>0</v>
      </c>
      <c r="C1" s="192"/>
      <c r="D1" s="16" t="s">
        <v>98</v>
      </c>
      <c r="E1" s="13" t="s">
        <v>9</v>
      </c>
      <c r="F1" s="13" t="s">
        <v>10</v>
      </c>
      <c r="G1" s="57">
        <v>2896.95</v>
      </c>
      <c r="H1" s="14" t="s">
        <v>111</v>
      </c>
      <c r="I1" s="47"/>
      <c r="J1" s="5"/>
      <c r="K1" s="5"/>
      <c r="L1" s="5"/>
      <c r="M1" s="5"/>
      <c r="N1" s="5"/>
      <c r="O1" s="6"/>
    </row>
    <row r="2" spans="1:20" ht="6" customHeight="1" x14ac:dyDescent="0.2">
      <c r="B2" s="21"/>
      <c r="C2" s="21"/>
      <c r="D2" s="12"/>
      <c r="E2" s="13"/>
      <c r="F2" s="13"/>
      <c r="G2" s="15"/>
      <c r="H2" s="15"/>
      <c r="I2" s="5"/>
      <c r="J2" s="5"/>
      <c r="K2" s="5"/>
      <c r="L2" s="5"/>
      <c r="M2" s="5"/>
      <c r="N2" s="5"/>
      <c r="O2" s="6"/>
    </row>
    <row r="3" spans="1:20" ht="28" customHeight="1" x14ac:dyDescent="0.2">
      <c r="A3" s="189" t="s">
        <v>2</v>
      </c>
      <c r="B3" s="189"/>
      <c r="C3" s="190" t="s">
        <v>6</v>
      </c>
      <c r="D3" s="191" t="s">
        <v>8</v>
      </c>
      <c r="E3" s="162"/>
      <c r="F3" s="163"/>
      <c r="G3" s="162"/>
      <c r="H3" s="164"/>
      <c r="I3" s="198" t="s">
        <v>7</v>
      </c>
      <c r="J3" s="199"/>
      <c r="K3" s="167"/>
      <c r="L3" s="163"/>
      <c r="M3" s="163"/>
      <c r="N3" s="197" t="s">
        <v>12</v>
      </c>
      <c r="O3" s="197" t="s">
        <v>13</v>
      </c>
    </row>
    <row r="4" spans="1:20" s="1" customFormat="1" ht="39.75" customHeight="1" x14ac:dyDescent="0.2">
      <c r="A4" s="189"/>
      <c r="B4" s="189"/>
      <c r="C4" s="190"/>
      <c r="D4" s="191"/>
      <c r="E4" s="160" t="s">
        <v>11</v>
      </c>
      <c r="F4" s="161" t="s">
        <v>1</v>
      </c>
      <c r="G4" s="160" t="s">
        <v>5</v>
      </c>
      <c r="H4" s="34" t="s">
        <v>52</v>
      </c>
      <c r="I4" s="33" t="s">
        <v>4</v>
      </c>
      <c r="J4" s="34" t="s">
        <v>43</v>
      </c>
      <c r="K4" s="33" t="s">
        <v>129</v>
      </c>
      <c r="L4" s="161" t="s">
        <v>42</v>
      </c>
      <c r="M4" s="161" t="s">
        <v>27</v>
      </c>
      <c r="N4" s="197"/>
      <c r="O4" s="197"/>
    </row>
    <row r="5" spans="1:20" s="98" customFormat="1" ht="15" customHeight="1" x14ac:dyDescent="0.2">
      <c r="A5" s="98" t="s">
        <v>64</v>
      </c>
      <c r="B5" s="104">
        <v>42178</v>
      </c>
      <c r="C5" s="100"/>
      <c r="D5" s="46" t="s">
        <v>104</v>
      </c>
      <c r="E5" s="51"/>
      <c r="F5" s="51"/>
      <c r="G5" s="51">
        <v>5000</v>
      </c>
      <c r="H5" s="51">
        <v>23000</v>
      </c>
      <c r="I5" s="52"/>
      <c r="J5" s="53"/>
      <c r="K5" s="51"/>
      <c r="L5" s="51"/>
      <c r="M5" s="51"/>
      <c r="N5" s="101">
        <f t="shared" ref="N5:N31" si="0">SUM(E5:M5)</f>
        <v>28000</v>
      </c>
      <c r="O5" s="102">
        <f>N5/G1</f>
        <v>9.6653376827352915</v>
      </c>
      <c r="R5" s="105"/>
      <c r="S5" s="105"/>
    </row>
    <row r="6" spans="1:20" s="98" customFormat="1" ht="15" customHeight="1" x14ac:dyDescent="0.2">
      <c r="A6" s="98" t="s">
        <v>65</v>
      </c>
      <c r="B6" s="99">
        <f>B5+1</f>
        <v>42179</v>
      </c>
      <c r="C6" s="100">
        <v>1</v>
      </c>
      <c r="D6" s="46" t="s">
        <v>104</v>
      </c>
      <c r="E6" s="51"/>
      <c r="F6" s="51"/>
      <c r="G6" s="51">
        <v>43300</v>
      </c>
      <c r="H6" s="51"/>
      <c r="I6" s="52"/>
      <c r="J6" s="53"/>
      <c r="K6" s="51">
        <v>14130</v>
      </c>
      <c r="L6" s="51"/>
      <c r="M6" s="51"/>
      <c r="N6" s="101">
        <f t="shared" si="0"/>
        <v>57430</v>
      </c>
      <c r="O6" s="102">
        <f>N6/G1</f>
        <v>19.824297968553136</v>
      </c>
      <c r="R6" s="105"/>
      <c r="S6" s="105"/>
    </row>
    <row r="7" spans="1:20" s="98" customFormat="1" ht="15" customHeight="1" x14ac:dyDescent="0.2">
      <c r="A7" s="98" t="s">
        <v>66</v>
      </c>
      <c r="B7" s="99">
        <f t="shared" ref="B7:B43" si="1">B6+1</f>
        <v>42180</v>
      </c>
      <c r="C7" s="100">
        <v>2</v>
      </c>
      <c r="D7" s="46" t="s">
        <v>104</v>
      </c>
      <c r="E7" s="51"/>
      <c r="F7" s="51"/>
      <c r="G7" s="51">
        <v>19500</v>
      </c>
      <c r="H7" s="51">
        <v>26600</v>
      </c>
      <c r="I7" s="52">
        <v>50000</v>
      </c>
      <c r="J7" s="53"/>
      <c r="K7" s="51">
        <v>11320</v>
      </c>
      <c r="L7" s="51"/>
      <c r="M7" s="51"/>
      <c r="N7" s="101">
        <f t="shared" si="0"/>
        <v>107420</v>
      </c>
      <c r="O7" s="102">
        <f>N7/G1</f>
        <v>37.080377638550893</v>
      </c>
      <c r="R7" s="105"/>
      <c r="S7" s="105"/>
    </row>
    <row r="8" spans="1:20" s="98" customFormat="1" ht="15" customHeight="1" x14ac:dyDescent="0.2">
      <c r="A8" s="98" t="s">
        <v>67</v>
      </c>
      <c r="B8" s="99">
        <f t="shared" si="1"/>
        <v>42181</v>
      </c>
      <c r="C8" s="100">
        <v>3</v>
      </c>
      <c r="D8" s="46" t="s">
        <v>104</v>
      </c>
      <c r="E8" s="51"/>
      <c r="F8" s="51"/>
      <c r="G8" s="51">
        <v>42200</v>
      </c>
      <c r="H8" s="51"/>
      <c r="I8" s="52">
        <v>8000</v>
      </c>
      <c r="J8" s="53"/>
      <c r="K8" s="51"/>
      <c r="L8" s="51">
        <v>7000</v>
      </c>
      <c r="M8" s="51"/>
      <c r="N8" s="101">
        <f t="shared" si="0"/>
        <v>57200</v>
      </c>
      <c r="O8" s="102">
        <f>N8/G1</f>
        <v>19.744904123302096</v>
      </c>
      <c r="R8" s="105"/>
      <c r="S8" s="105"/>
    </row>
    <row r="9" spans="1:20" s="98" customFormat="1" ht="15" customHeight="1" x14ac:dyDescent="0.2">
      <c r="A9" s="98" t="s">
        <v>68</v>
      </c>
      <c r="B9" s="99">
        <f t="shared" si="1"/>
        <v>42182</v>
      </c>
      <c r="C9" s="100">
        <v>4</v>
      </c>
      <c r="D9" s="46" t="s">
        <v>104</v>
      </c>
      <c r="E9" s="51"/>
      <c r="F9" s="51"/>
      <c r="G9" s="51">
        <v>43200</v>
      </c>
      <c r="H9" s="51">
        <v>7400</v>
      </c>
      <c r="I9" s="52"/>
      <c r="J9" s="53"/>
      <c r="K9" s="51"/>
      <c r="L9" s="51"/>
      <c r="M9" s="51">
        <v>2300</v>
      </c>
      <c r="N9" s="101">
        <f t="shared" si="0"/>
        <v>52900</v>
      </c>
      <c r="O9" s="102">
        <f>N9/G1</f>
        <v>18.260584407739174</v>
      </c>
      <c r="R9" s="105"/>
      <c r="S9" s="105"/>
    </row>
    <row r="10" spans="1:20" s="98" customFormat="1" ht="15" customHeight="1" x14ac:dyDescent="0.2">
      <c r="A10" s="98" t="s">
        <v>62</v>
      </c>
      <c r="B10" s="99">
        <f t="shared" si="1"/>
        <v>42183</v>
      </c>
      <c r="C10" s="100">
        <v>5</v>
      </c>
      <c r="D10" s="46" t="s">
        <v>104</v>
      </c>
      <c r="E10" s="51"/>
      <c r="F10" s="51"/>
      <c r="G10" s="51">
        <v>19100</v>
      </c>
      <c r="H10" s="51">
        <v>3000</v>
      </c>
      <c r="I10" s="52">
        <v>20000</v>
      </c>
      <c r="J10" s="53"/>
      <c r="K10" s="51"/>
      <c r="L10" s="51"/>
      <c r="M10" s="51">
        <v>10000</v>
      </c>
      <c r="N10" s="101">
        <f t="shared" si="0"/>
        <v>52100</v>
      </c>
      <c r="O10" s="102">
        <f>N10/G1</f>
        <v>17.984431902518168</v>
      </c>
      <c r="R10" s="105"/>
      <c r="S10" s="105"/>
      <c r="T10" s="105"/>
    </row>
    <row r="11" spans="1:20" s="98" customFormat="1" ht="15" customHeight="1" x14ac:dyDescent="0.2">
      <c r="A11" s="98" t="s">
        <v>63</v>
      </c>
      <c r="B11" s="99">
        <f t="shared" si="1"/>
        <v>42184</v>
      </c>
      <c r="C11" s="100">
        <v>6</v>
      </c>
      <c r="D11" s="46" t="s">
        <v>104</v>
      </c>
      <c r="E11" s="51"/>
      <c r="F11" s="51"/>
      <c r="G11" s="51">
        <v>62500</v>
      </c>
      <c r="H11" s="51">
        <v>83000</v>
      </c>
      <c r="I11" s="52"/>
      <c r="J11" s="53"/>
      <c r="K11" s="51">
        <v>12440</v>
      </c>
      <c r="L11" s="51"/>
      <c r="M11" s="51">
        <v>800</v>
      </c>
      <c r="N11" s="101">
        <f t="shared" si="0"/>
        <v>158740</v>
      </c>
      <c r="O11" s="102">
        <f>N11/G1</f>
        <v>54.795560848478573</v>
      </c>
    </row>
    <row r="12" spans="1:20" s="98" customFormat="1" ht="15" customHeight="1" x14ac:dyDescent="0.2">
      <c r="A12" s="98" t="s">
        <v>64</v>
      </c>
      <c r="B12" s="99">
        <f t="shared" si="1"/>
        <v>42185</v>
      </c>
      <c r="C12" s="100">
        <v>7</v>
      </c>
      <c r="D12" s="46" t="s">
        <v>105</v>
      </c>
      <c r="E12" s="51"/>
      <c r="F12" s="51"/>
      <c r="G12" s="51">
        <v>58650</v>
      </c>
      <c r="H12" s="51">
        <v>23000</v>
      </c>
      <c r="I12" s="52"/>
      <c r="J12" s="53"/>
      <c r="K12" s="51">
        <v>1400</v>
      </c>
      <c r="L12" s="51"/>
      <c r="M12" s="51"/>
      <c r="N12" s="101">
        <f t="shared" si="0"/>
        <v>83050</v>
      </c>
      <c r="O12" s="102">
        <f>N12/G1</f>
        <v>28.668081948255924</v>
      </c>
      <c r="R12" s="105"/>
      <c r="S12" s="105"/>
      <c r="T12" s="105"/>
    </row>
    <row r="13" spans="1:20" s="98" customFormat="1" ht="15" customHeight="1" x14ac:dyDescent="0.2">
      <c r="A13" s="98" t="s">
        <v>65</v>
      </c>
      <c r="B13" s="99">
        <f t="shared" si="1"/>
        <v>42186</v>
      </c>
      <c r="C13" s="100">
        <v>8</v>
      </c>
      <c r="D13" s="46" t="s">
        <v>105</v>
      </c>
      <c r="E13" s="51"/>
      <c r="F13" s="51"/>
      <c r="G13" s="51">
        <v>29100</v>
      </c>
      <c r="H13" s="51">
        <v>8000</v>
      </c>
      <c r="I13" s="52"/>
      <c r="J13" s="53"/>
      <c r="K13" s="51"/>
      <c r="L13" s="51"/>
      <c r="M13" s="51">
        <v>7000</v>
      </c>
      <c r="N13" s="101">
        <f t="shared" si="0"/>
        <v>44100</v>
      </c>
      <c r="O13" s="102">
        <f>N13/G1</f>
        <v>15.222906850308084</v>
      </c>
    </row>
    <row r="14" spans="1:20" s="98" customFormat="1" ht="15" customHeight="1" x14ac:dyDescent="0.2">
      <c r="A14" s="98" t="s">
        <v>66</v>
      </c>
      <c r="B14" s="99">
        <f t="shared" si="1"/>
        <v>42187</v>
      </c>
      <c r="C14" s="100">
        <v>9</v>
      </c>
      <c r="D14" s="46" t="s">
        <v>105</v>
      </c>
      <c r="E14" s="51"/>
      <c r="F14" s="51"/>
      <c r="G14" s="51"/>
      <c r="H14" s="51"/>
      <c r="I14" s="52"/>
      <c r="J14" s="53"/>
      <c r="K14" s="51"/>
      <c r="L14" s="51"/>
      <c r="M14" s="51"/>
      <c r="N14" s="101">
        <f t="shared" si="0"/>
        <v>0</v>
      </c>
      <c r="O14" s="102">
        <f>N14/G1</f>
        <v>0</v>
      </c>
    </row>
    <row r="15" spans="1:20" s="98" customFormat="1" ht="15" customHeight="1" x14ac:dyDescent="0.2">
      <c r="A15" s="98" t="s">
        <v>67</v>
      </c>
      <c r="B15" s="99">
        <f t="shared" si="1"/>
        <v>42188</v>
      </c>
      <c r="C15" s="100">
        <v>10</v>
      </c>
      <c r="D15" s="46" t="s">
        <v>105</v>
      </c>
      <c r="E15" s="51"/>
      <c r="F15" s="51"/>
      <c r="G15" s="51">
        <v>47700</v>
      </c>
      <c r="H15" s="51">
        <v>8000</v>
      </c>
      <c r="I15" s="52"/>
      <c r="J15" s="53"/>
      <c r="K15" s="51"/>
      <c r="L15" s="51"/>
      <c r="M15" s="51">
        <v>500</v>
      </c>
      <c r="N15" s="101">
        <f t="shared" si="0"/>
        <v>56200</v>
      </c>
      <c r="O15" s="102">
        <f>N15/G1</f>
        <v>19.399713491775834</v>
      </c>
    </row>
    <row r="16" spans="1:20" s="98" customFormat="1" ht="15" customHeight="1" x14ac:dyDescent="0.2">
      <c r="A16" s="98" t="s">
        <v>68</v>
      </c>
      <c r="B16" s="99">
        <f t="shared" si="1"/>
        <v>42189</v>
      </c>
      <c r="C16" s="100">
        <v>11</v>
      </c>
      <c r="D16" s="46" t="s">
        <v>105</v>
      </c>
      <c r="E16" s="51"/>
      <c r="F16" s="51"/>
      <c r="G16" s="51">
        <v>37650</v>
      </c>
      <c r="H16" s="51">
        <v>8000</v>
      </c>
      <c r="I16" s="52"/>
      <c r="J16" s="53"/>
      <c r="K16" s="51"/>
      <c r="L16" s="51"/>
      <c r="M16" s="51">
        <v>1000</v>
      </c>
      <c r="N16" s="101">
        <f t="shared" si="0"/>
        <v>46650</v>
      </c>
      <c r="O16" s="102">
        <f>N16/G1</f>
        <v>16.103142960700048</v>
      </c>
    </row>
    <row r="17" spans="1:15" s="98" customFormat="1" ht="15" customHeight="1" x14ac:dyDescent="0.2">
      <c r="A17" s="98" t="s">
        <v>62</v>
      </c>
      <c r="B17" s="99">
        <f t="shared" si="1"/>
        <v>42190</v>
      </c>
      <c r="C17" s="100">
        <v>12</v>
      </c>
      <c r="D17" s="46" t="s">
        <v>105</v>
      </c>
      <c r="E17" s="51"/>
      <c r="F17" s="51"/>
      <c r="G17" s="51">
        <v>25100</v>
      </c>
      <c r="H17" s="51">
        <v>7000</v>
      </c>
      <c r="I17" s="52"/>
      <c r="J17" s="53"/>
      <c r="K17" s="51">
        <v>15000</v>
      </c>
      <c r="L17" s="51"/>
      <c r="M17" s="51">
        <v>450</v>
      </c>
      <c r="N17" s="101">
        <f t="shared" si="0"/>
        <v>47550</v>
      </c>
      <c r="O17" s="102">
        <f>N17/G1</f>
        <v>16.413814529073683</v>
      </c>
    </row>
    <row r="18" spans="1:15" s="98" customFormat="1" ht="15" customHeight="1" x14ac:dyDescent="0.2">
      <c r="A18" s="98" t="s">
        <v>63</v>
      </c>
      <c r="B18" s="99">
        <f t="shared" si="1"/>
        <v>42191</v>
      </c>
      <c r="C18" s="100">
        <v>13</v>
      </c>
      <c r="D18" s="46" t="s">
        <v>105</v>
      </c>
      <c r="E18" s="51"/>
      <c r="F18" s="51"/>
      <c r="G18" s="51"/>
      <c r="H18" s="51"/>
      <c r="I18" s="52"/>
      <c r="J18" s="53"/>
      <c r="K18" s="51"/>
      <c r="L18" s="51"/>
      <c r="M18" s="51"/>
      <c r="N18" s="101">
        <f t="shared" si="0"/>
        <v>0</v>
      </c>
      <c r="O18" s="102">
        <f>N18/G1</f>
        <v>0</v>
      </c>
    </row>
    <row r="19" spans="1:15" s="98" customFormat="1" ht="15" customHeight="1" x14ac:dyDescent="0.2">
      <c r="A19" s="98" t="s">
        <v>64</v>
      </c>
      <c r="B19" s="99">
        <f t="shared" si="1"/>
        <v>42192</v>
      </c>
      <c r="C19" s="100">
        <v>14</v>
      </c>
      <c r="D19" s="46" t="s">
        <v>107</v>
      </c>
      <c r="E19" s="51"/>
      <c r="F19" s="51"/>
      <c r="G19" s="51">
        <v>46000</v>
      </c>
      <c r="H19" s="51">
        <v>12000</v>
      </c>
      <c r="I19" s="52"/>
      <c r="J19" s="53"/>
      <c r="K19" s="51"/>
      <c r="L19" s="51">
        <v>7500</v>
      </c>
      <c r="M19" s="51"/>
      <c r="N19" s="101">
        <f t="shared" si="0"/>
        <v>65500</v>
      </c>
      <c r="O19" s="102">
        <f>N19/G1</f>
        <v>22.609986364970055</v>
      </c>
    </row>
    <row r="20" spans="1:15" s="98" customFormat="1" ht="15" customHeight="1" x14ac:dyDescent="0.2">
      <c r="A20" s="98" t="s">
        <v>65</v>
      </c>
      <c r="B20" s="99">
        <f t="shared" si="1"/>
        <v>42193</v>
      </c>
      <c r="C20" s="100">
        <v>15</v>
      </c>
      <c r="D20" s="46" t="s">
        <v>117</v>
      </c>
      <c r="E20" s="51"/>
      <c r="F20" s="51"/>
      <c r="G20" s="51">
        <v>27500</v>
      </c>
      <c r="H20" s="51">
        <v>21400</v>
      </c>
      <c r="I20" s="52"/>
      <c r="J20" s="53"/>
      <c r="K20" s="51"/>
      <c r="L20" s="51"/>
      <c r="M20" s="51"/>
      <c r="N20" s="101">
        <f t="shared" si="0"/>
        <v>48900</v>
      </c>
      <c r="O20" s="102">
        <f>N20/G1</f>
        <v>16.879821881634133</v>
      </c>
    </row>
    <row r="21" spans="1:15" s="98" customFormat="1" ht="15" customHeight="1" x14ac:dyDescent="0.2">
      <c r="A21" s="98" t="s">
        <v>66</v>
      </c>
      <c r="B21" s="99">
        <f t="shared" si="1"/>
        <v>42194</v>
      </c>
      <c r="C21" s="100">
        <v>16</v>
      </c>
      <c r="D21" s="46" t="s">
        <v>106</v>
      </c>
      <c r="E21" s="51"/>
      <c r="F21" s="51"/>
      <c r="G21" s="51">
        <v>15100</v>
      </c>
      <c r="H21" s="51"/>
      <c r="I21" s="52"/>
      <c r="J21" s="53">
        <v>50000</v>
      </c>
      <c r="K21" s="51"/>
      <c r="L21" s="51"/>
      <c r="M21" s="51"/>
      <c r="N21" s="101">
        <f t="shared" si="0"/>
        <v>65100</v>
      </c>
      <c r="O21" s="102">
        <f>N21/G1</f>
        <v>22.471910112359552</v>
      </c>
    </row>
    <row r="22" spans="1:15" s="98" customFormat="1" ht="15" customHeight="1" x14ac:dyDescent="0.2">
      <c r="A22" s="98" t="s">
        <v>67</v>
      </c>
      <c r="B22" s="99">
        <f t="shared" si="1"/>
        <v>42195</v>
      </c>
      <c r="C22" s="100">
        <v>17</v>
      </c>
      <c r="D22" s="46" t="s">
        <v>106</v>
      </c>
      <c r="E22" s="51"/>
      <c r="F22" s="51"/>
      <c r="G22" s="51">
        <v>39770</v>
      </c>
      <c r="H22" s="51"/>
      <c r="I22" s="52"/>
      <c r="J22" s="53"/>
      <c r="K22" s="51">
        <v>11000</v>
      </c>
      <c r="L22" s="51"/>
      <c r="M22" s="51"/>
      <c r="N22" s="101">
        <f t="shared" si="0"/>
        <v>50770</v>
      </c>
      <c r="O22" s="102">
        <f>N22/G1</f>
        <v>17.52532836258824</v>
      </c>
    </row>
    <row r="23" spans="1:15" s="98" customFormat="1" ht="15" customHeight="1" x14ac:dyDescent="0.2">
      <c r="A23" s="98" t="s">
        <v>68</v>
      </c>
      <c r="B23" s="99">
        <f t="shared" si="1"/>
        <v>42196</v>
      </c>
      <c r="C23" s="100">
        <v>18</v>
      </c>
      <c r="D23" s="46" t="s">
        <v>106</v>
      </c>
      <c r="E23" s="51"/>
      <c r="F23" s="103">
        <f>62.61*G1</f>
        <v>181378.03949999998</v>
      </c>
      <c r="G23" s="51">
        <v>37500</v>
      </c>
      <c r="H23" s="51">
        <v>210000</v>
      </c>
      <c r="I23" s="52"/>
      <c r="J23" s="53"/>
      <c r="K23" s="51">
        <v>4000</v>
      </c>
      <c r="L23" s="51"/>
      <c r="M23" s="51"/>
      <c r="N23" s="101">
        <f t="shared" si="0"/>
        <v>432878.03949999996</v>
      </c>
      <c r="O23" s="102">
        <f>N23/G1</f>
        <v>149.42544382885447</v>
      </c>
    </row>
    <row r="24" spans="1:15" s="98" customFormat="1" ht="15" customHeight="1" x14ac:dyDescent="0.2">
      <c r="A24" s="98" t="s">
        <v>62</v>
      </c>
      <c r="B24" s="99">
        <f t="shared" si="1"/>
        <v>42197</v>
      </c>
      <c r="C24" s="100">
        <v>19</v>
      </c>
      <c r="D24" s="46" t="s">
        <v>109</v>
      </c>
      <c r="E24" s="51"/>
      <c r="F24" s="51"/>
      <c r="G24" s="51">
        <v>61328</v>
      </c>
      <c r="H24" s="51">
        <v>11000</v>
      </c>
      <c r="I24" s="52"/>
      <c r="J24" s="53"/>
      <c r="K24" s="51"/>
      <c r="L24" s="51"/>
      <c r="M24" s="51"/>
      <c r="N24" s="101">
        <f t="shared" si="0"/>
        <v>72328</v>
      </c>
      <c r="O24" s="102">
        <f>N24/G1</f>
        <v>24.966947997031362</v>
      </c>
    </row>
    <row r="25" spans="1:15" s="98" customFormat="1" ht="15" customHeight="1" x14ac:dyDescent="0.2">
      <c r="A25" s="98" t="s">
        <v>63</v>
      </c>
      <c r="B25" s="99">
        <f t="shared" si="1"/>
        <v>42198</v>
      </c>
      <c r="C25" s="100">
        <v>20</v>
      </c>
      <c r="D25" s="46" t="s">
        <v>108</v>
      </c>
      <c r="E25" s="51"/>
      <c r="F25" s="51"/>
      <c r="G25" s="51">
        <v>40300</v>
      </c>
      <c r="H25" s="51"/>
      <c r="I25" s="52"/>
      <c r="J25" s="53"/>
      <c r="K25" s="51"/>
      <c r="L25" s="51"/>
      <c r="M25" s="51"/>
      <c r="N25" s="101">
        <f t="shared" si="0"/>
        <v>40300</v>
      </c>
      <c r="O25" s="102">
        <f>N25/G1</f>
        <v>13.911182450508294</v>
      </c>
    </row>
    <row r="26" spans="1:15" s="98" customFormat="1" ht="15" customHeight="1" x14ac:dyDescent="0.2">
      <c r="A26" s="98" t="s">
        <v>64</v>
      </c>
      <c r="B26" s="99">
        <f t="shared" si="1"/>
        <v>42199</v>
      </c>
      <c r="C26" s="100">
        <v>21</v>
      </c>
      <c r="D26" s="46" t="s">
        <v>108</v>
      </c>
      <c r="E26" s="51"/>
      <c r="F26" s="51"/>
      <c r="G26" s="51">
        <v>17300</v>
      </c>
      <c r="H26" s="51"/>
      <c r="I26" s="52"/>
      <c r="J26" s="53">
        <v>93000</v>
      </c>
      <c r="K26" s="51"/>
      <c r="L26" s="51"/>
      <c r="M26" s="51">
        <v>500</v>
      </c>
      <c r="N26" s="101">
        <f t="shared" si="0"/>
        <v>110800</v>
      </c>
      <c r="O26" s="102">
        <f>N26/G1</f>
        <v>38.24712197310965</v>
      </c>
    </row>
    <row r="27" spans="1:15" s="98" customFormat="1" ht="15" customHeight="1" x14ac:dyDescent="0.2">
      <c r="A27" s="98" t="s">
        <v>65</v>
      </c>
      <c r="B27" s="99">
        <f t="shared" si="1"/>
        <v>42200</v>
      </c>
      <c r="C27" s="100">
        <v>22</v>
      </c>
      <c r="D27" s="46" t="s">
        <v>108</v>
      </c>
      <c r="E27" s="51"/>
      <c r="F27" s="51"/>
      <c r="G27" s="51">
        <v>47100</v>
      </c>
      <c r="H27" s="51"/>
      <c r="I27" s="52">
        <v>34000</v>
      </c>
      <c r="J27" s="53"/>
      <c r="K27" s="51"/>
      <c r="L27" s="51"/>
      <c r="M27" s="51">
        <v>125000</v>
      </c>
      <c r="N27" s="101">
        <f t="shared" si="0"/>
        <v>206100</v>
      </c>
      <c r="O27" s="102">
        <f>N27/G1</f>
        <v>71.143789157562267</v>
      </c>
    </row>
    <row r="28" spans="1:15" s="98" customFormat="1" ht="15" customHeight="1" x14ac:dyDescent="0.2">
      <c r="A28" s="98" t="s">
        <v>66</v>
      </c>
      <c r="B28" s="99">
        <f t="shared" si="1"/>
        <v>42201</v>
      </c>
      <c r="C28" s="100">
        <v>23</v>
      </c>
      <c r="D28" s="46" t="s">
        <v>119</v>
      </c>
      <c r="E28" s="51"/>
      <c r="F28" s="103">
        <f>44*G1</f>
        <v>127465.79999999999</v>
      </c>
      <c r="G28" s="51">
        <v>26200</v>
      </c>
      <c r="H28" s="51">
        <v>182000</v>
      </c>
      <c r="I28" s="52"/>
      <c r="J28" s="53"/>
      <c r="K28" s="51">
        <v>1800</v>
      </c>
      <c r="L28" s="51"/>
      <c r="M28" s="51"/>
      <c r="N28" s="101">
        <f t="shared" si="0"/>
        <v>337465.8</v>
      </c>
      <c r="O28" s="102">
        <f>N28/G1</f>
        <v>116.49003262051468</v>
      </c>
    </row>
    <row r="29" spans="1:15" s="98" customFormat="1" ht="15" customHeight="1" x14ac:dyDescent="0.2">
      <c r="A29" s="98" t="s">
        <v>67</v>
      </c>
      <c r="B29" s="99">
        <f t="shared" si="1"/>
        <v>42202</v>
      </c>
      <c r="C29" s="100">
        <v>24</v>
      </c>
      <c r="D29" s="46" t="s">
        <v>118</v>
      </c>
      <c r="E29" s="51"/>
      <c r="F29" s="51">
        <v>40000</v>
      </c>
      <c r="G29" s="51">
        <v>35500</v>
      </c>
      <c r="H29" s="51">
        <v>130000</v>
      </c>
      <c r="I29" s="52">
        <v>4000</v>
      </c>
      <c r="J29" s="53"/>
      <c r="K29" s="51"/>
      <c r="L29" s="51"/>
      <c r="M29" s="51">
        <v>2000</v>
      </c>
      <c r="N29" s="101">
        <f t="shared" si="0"/>
        <v>211500</v>
      </c>
      <c r="O29" s="102">
        <f>N29/G1</f>
        <v>73.00781856780408</v>
      </c>
    </row>
    <row r="30" spans="1:15" s="98" customFormat="1" ht="15" customHeight="1" x14ac:dyDescent="0.2">
      <c r="A30" s="98" t="s">
        <v>68</v>
      </c>
      <c r="B30" s="99">
        <f t="shared" si="1"/>
        <v>42203</v>
      </c>
      <c r="C30" s="100">
        <v>25</v>
      </c>
      <c r="D30" s="46" t="s">
        <v>120</v>
      </c>
      <c r="E30" s="51"/>
      <c r="F30" s="51"/>
      <c r="G30" s="51">
        <v>43500</v>
      </c>
      <c r="H30" s="51"/>
      <c r="I30" s="52"/>
      <c r="J30" s="53"/>
      <c r="K30" s="51"/>
      <c r="L30" s="51"/>
      <c r="M30" s="51"/>
      <c r="N30" s="101">
        <f t="shared" si="0"/>
        <v>43500</v>
      </c>
      <c r="O30" s="102">
        <f>N30/G1</f>
        <v>15.015792471392327</v>
      </c>
    </row>
    <row r="31" spans="1:15" s="98" customFormat="1" ht="15" customHeight="1" x14ac:dyDescent="0.2">
      <c r="A31" s="98" t="s">
        <v>62</v>
      </c>
      <c r="B31" s="99">
        <f t="shared" si="1"/>
        <v>42204</v>
      </c>
      <c r="C31" s="100">
        <v>26</v>
      </c>
      <c r="D31" s="46" t="s">
        <v>120</v>
      </c>
      <c r="E31" s="51"/>
      <c r="F31" s="51"/>
      <c r="G31" s="51">
        <v>28000</v>
      </c>
      <c r="H31" s="51"/>
      <c r="I31" s="52"/>
      <c r="J31" s="53">
        <v>86000</v>
      </c>
      <c r="K31" s="51"/>
      <c r="L31" s="51"/>
      <c r="M31" s="51"/>
      <c r="N31" s="101">
        <f t="shared" si="0"/>
        <v>114000</v>
      </c>
      <c r="O31" s="102">
        <f>N31/G1</f>
        <v>39.351731993993688</v>
      </c>
    </row>
    <row r="32" spans="1:15" s="98" customFormat="1" ht="15" customHeight="1" x14ac:dyDescent="0.2">
      <c r="A32" s="98" t="s">
        <v>63</v>
      </c>
      <c r="B32" s="99">
        <f t="shared" si="1"/>
        <v>42205</v>
      </c>
      <c r="C32" s="100">
        <v>27</v>
      </c>
      <c r="D32" s="46" t="s">
        <v>121</v>
      </c>
      <c r="E32" s="51"/>
      <c r="F32" s="51"/>
      <c r="G32" s="51">
        <v>41800</v>
      </c>
      <c r="H32" s="51"/>
      <c r="I32" s="52"/>
      <c r="J32" s="53"/>
      <c r="K32" s="51"/>
      <c r="L32" s="51"/>
      <c r="M32" s="51"/>
      <c r="N32" s="101">
        <f t="shared" ref="N32:N39" si="2">SUM(E32:M32)</f>
        <v>41800</v>
      </c>
      <c r="O32" s="102">
        <f>N32/G1</f>
        <v>14.428968397797684</v>
      </c>
    </row>
    <row r="33" spans="1:15" s="98" customFormat="1" ht="15" customHeight="1" x14ac:dyDescent="0.2">
      <c r="A33" s="98" t="s">
        <v>64</v>
      </c>
      <c r="B33" s="99">
        <f t="shared" si="1"/>
        <v>42206</v>
      </c>
      <c r="C33" s="100">
        <v>28</v>
      </c>
      <c r="D33" s="46" t="s">
        <v>122</v>
      </c>
      <c r="E33" s="51"/>
      <c r="F33" s="51">
        <v>380000</v>
      </c>
      <c r="G33" s="51">
        <v>11000</v>
      </c>
      <c r="H33" s="51">
        <v>261600</v>
      </c>
      <c r="I33" s="52"/>
      <c r="J33" s="53"/>
      <c r="K33" s="51"/>
      <c r="L33" s="51">
        <v>12000</v>
      </c>
      <c r="M33" s="51"/>
      <c r="N33" s="101">
        <f t="shared" si="2"/>
        <v>664600</v>
      </c>
      <c r="O33" s="102">
        <f>N33/G1</f>
        <v>229.41369371235265</v>
      </c>
    </row>
    <row r="34" spans="1:15" s="98" customFormat="1" ht="15" customHeight="1" x14ac:dyDescent="0.2">
      <c r="A34" s="98" t="s">
        <v>65</v>
      </c>
      <c r="B34" s="99">
        <f t="shared" si="1"/>
        <v>42207</v>
      </c>
      <c r="C34" s="100">
        <v>29</v>
      </c>
      <c r="D34" s="46" t="s">
        <v>123</v>
      </c>
      <c r="E34" s="51"/>
      <c r="F34" s="51"/>
      <c r="G34" s="51">
        <v>46300</v>
      </c>
      <c r="H34" s="51">
        <v>4000</v>
      </c>
      <c r="I34" s="52">
        <v>6000</v>
      </c>
      <c r="J34" s="53"/>
      <c r="K34" s="51"/>
      <c r="L34" s="51"/>
      <c r="M34" s="51"/>
      <c r="N34" s="101">
        <f t="shared" si="2"/>
        <v>56300</v>
      </c>
      <c r="O34" s="102">
        <f>N34/G1</f>
        <v>19.43423255492846</v>
      </c>
    </row>
    <row r="35" spans="1:15" s="98" customFormat="1" ht="15" customHeight="1" x14ac:dyDescent="0.2">
      <c r="A35" s="98" t="s">
        <v>66</v>
      </c>
      <c r="B35" s="99">
        <f t="shared" si="1"/>
        <v>42208</v>
      </c>
      <c r="C35" s="100">
        <v>30</v>
      </c>
      <c r="D35" s="46" t="s">
        <v>123</v>
      </c>
      <c r="E35" s="51"/>
      <c r="F35" s="51"/>
      <c r="G35" s="51">
        <v>46200</v>
      </c>
      <c r="H35" s="51">
        <v>64000</v>
      </c>
      <c r="I35" s="52">
        <v>24000</v>
      </c>
      <c r="J35" s="53"/>
      <c r="K35" s="51">
        <v>1000</v>
      </c>
      <c r="L35" s="51"/>
      <c r="M35" s="51"/>
      <c r="N35" s="101">
        <f t="shared" si="2"/>
        <v>135200</v>
      </c>
      <c r="O35" s="102">
        <f>N35/G1</f>
        <v>46.669773382350407</v>
      </c>
    </row>
    <row r="36" spans="1:15" s="98" customFormat="1" ht="15" customHeight="1" x14ac:dyDescent="0.2">
      <c r="A36" s="98" t="s">
        <v>67</v>
      </c>
      <c r="B36" s="99">
        <f t="shared" si="1"/>
        <v>42209</v>
      </c>
      <c r="C36" s="100">
        <v>31</v>
      </c>
      <c r="D36" s="46" t="s">
        <v>123</v>
      </c>
      <c r="E36" s="51"/>
      <c r="F36" s="51"/>
      <c r="G36" s="51">
        <v>54400</v>
      </c>
      <c r="H36" s="51">
        <v>12000</v>
      </c>
      <c r="I36" s="52"/>
      <c r="J36" s="53"/>
      <c r="K36" s="51"/>
      <c r="L36" s="51"/>
      <c r="M36" s="51">
        <v>18900</v>
      </c>
      <c r="N36" s="101">
        <f t="shared" si="2"/>
        <v>85300</v>
      </c>
      <c r="O36" s="102">
        <f>N36/G1</f>
        <v>29.444760869190013</v>
      </c>
    </row>
    <row r="37" spans="1:15" s="98" customFormat="1" ht="15" customHeight="1" x14ac:dyDescent="0.2">
      <c r="A37" s="98" t="s">
        <v>68</v>
      </c>
      <c r="B37" s="99">
        <f t="shared" si="1"/>
        <v>42210</v>
      </c>
      <c r="C37" s="100">
        <v>32</v>
      </c>
      <c r="D37" s="46" t="s">
        <v>123</v>
      </c>
      <c r="E37" s="51"/>
      <c r="F37" s="51"/>
      <c r="G37" s="51">
        <v>40800</v>
      </c>
      <c r="H37" s="51">
        <v>120000</v>
      </c>
      <c r="I37" s="52"/>
      <c r="J37" s="53"/>
      <c r="K37" s="51"/>
      <c r="L37" s="51"/>
      <c r="M37" s="51"/>
      <c r="N37" s="101">
        <f t="shared" si="2"/>
        <v>160800</v>
      </c>
      <c r="O37" s="102">
        <f>N37/G1</f>
        <v>55.506653549422673</v>
      </c>
    </row>
    <row r="38" spans="1:15" s="98" customFormat="1" ht="15" customHeight="1" x14ac:dyDescent="0.2">
      <c r="A38" s="98" t="s">
        <v>62</v>
      </c>
      <c r="B38" s="99">
        <f t="shared" si="1"/>
        <v>42211</v>
      </c>
      <c r="C38" s="100">
        <v>33</v>
      </c>
      <c r="D38" s="46" t="s">
        <v>130</v>
      </c>
      <c r="E38" s="51"/>
      <c r="F38" s="51"/>
      <c r="G38" s="51">
        <v>36946</v>
      </c>
      <c r="H38" s="51"/>
      <c r="I38" s="52"/>
      <c r="J38" s="53"/>
      <c r="K38" s="51">
        <v>3980</v>
      </c>
      <c r="L38" s="51"/>
      <c r="M38" s="51"/>
      <c r="N38" s="101">
        <f t="shared" si="2"/>
        <v>40926</v>
      </c>
      <c r="O38" s="102">
        <f>N38/G1</f>
        <v>14.127271785843734</v>
      </c>
    </row>
    <row r="39" spans="1:15" s="98" customFormat="1" ht="15" customHeight="1" x14ac:dyDescent="0.2">
      <c r="A39" s="98" t="s">
        <v>63</v>
      </c>
      <c r="B39" s="99">
        <f t="shared" si="1"/>
        <v>42212</v>
      </c>
      <c r="C39" s="100">
        <v>34</v>
      </c>
      <c r="D39" s="46" t="s">
        <v>130</v>
      </c>
      <c r="E39" s="51"/>
      <c r="F39" s="51"/>
      <c r="G39" s="51">
        <v>42930</v>
      </c>
      <c r="H39" s="51"/>
      <c r="I39" s="52"/>
      <c r="J39" s="53"/>
      <c r="K39" s="51">
        <v>18000</v>
      </c>
      <c r="L39" s="51">
        <v>9000</v>
      </c>
      <c r="M39" s="51"/>
      <c r="N39" s="101">
        <f t="shared" si="2"/>
        <v>69930</v>
      </c>
      <c r="O39" s="102">
        <f>N39/G1</f>
        <v>24.139180862631388</v>
      </c>
    </row>
    <row r="40" spans="1:15" s="98" customFormat="1" ht="15" customHeight="1" x14ac:dyDescent="0.2">
      <c r="A40" s="98" t="s">
        <v>64</v>
      </c>
      <c r="B40" s="99">
        <f t="shared" si="1"/>
        <v>42213</v>
      </c>
      <c r="C40" s="100">
        <v>35</v>
      </c>
      <c r="D40" s="46" t="s">
        <v>131</v>
      </c>
      <c r="E40" s="51"/>
      <c r="F40" s="51"/>
      <c r="G40" s="51">
        <v>23800</v>
      </c>
      <c r="H40" s="51">
        <v>26000</v>
      </c>
      <c r="I40" s="52"/>
      <c r="J40" s="53"/>
      <c r="K40" s="51"/>
      <c r="L40" s="51"/>
      <c r="M40" s="51"/>
      <c r="N40" s="101">
        <f t="shared" ref="N40:N43" si="3">SUM(E40:M40)</f>
        <v>49800</v>
      </c>
      <c r="O40" s="102">
        <f>N40/G1</f>
        <v>17.190493450007768</v>
      </c>
    </row>
    <row r="41" spans="1:15" s="98" customFormat="1" ht="15" customHeight="1" x14ac:dyDescent="0.2">
      <c r="A41" s="98" t="s">
        <v>65</v>
      </c>
      <c r="B41" s="99">
        <f t="shared" si="1"/>
        <v>42214</v>
      </c>
      <c r="C41" s="100">
        <v>36</v>
      </c>
      <c r="D41" s="46" t="s">
        <v>126</v>
      </c>
      <c r="E41" s="51"/>
      <c r="F41" s="51">
        <v>120000</v>
      </c>
      <c r="G41" s="51">
        <v>24500</v>
      </c>
      <c r="H41" s="51">
        <v>50000</v>
      </c>
      <c r="I41" s="52"/>
      <c r="J41" s="53"/>
      <c r="K41" s="51"/>
      <c r="L41" s="51"/>
      <c r="M41" s="51"/>
      <c r="N41" s="101">
        <f t="shared" si="3"/>
        <v>194500</v>
      </c>
      <c r="O41" s="102">
        <f>N41/G1</f>
        <v>67.13957783185765</v>
      </c>
    </row>
    <row r="42" spans="1:15" s="98" customFormat="1" ht="15" customHeight="1" x14ac:dyDescent="0.2">
      <c r="A42" s="98" t="s">
        <v>66</v>
      </c>
      <c r="B42" s="99">
        <f t="shared" si="1"/>
        <v>42215</v>
      </c>
      <c r="C42" s="100">
        <v>37</v>
      </c>
      <c r="D42" s="46" t="s">
        <v>127</v>
      </c>
      <c r="E42" s="51"/>
      <c r="F42" s="51"/>
      <c r="G42" s="51">
        <v>26000</v>
      </c>
      <c r="H42" s="51">
        <v>15000</v>
      </c>
      <c r="I42" s="52"/>
      <c r="J42" s="53"/>
      <c r="K42" s="51">
        <v>3600</v>
      </c>
      <c r="L42" s="51"/>
      <c r="M42" s="51"/>
      <c r="N42" s="101">
        <f t="shared" si="3"/>
        <v>44600</v>
      </c>
      <c r="O42" s="102">
        <f>N42/G1</f>
        <v>15.395502166071214</v>
      </c>
    </row>
    <row r="43" spans="1:15" s="98" customFormat="1" ht="15" customHeight="1" x14ac:dyDescent="0.2">
      <c r="A43" s="98" t="s">
        <v>67</v>
      </c>
      <c r="B43" s="99">
        <f t="shared" si="1"/>
        <v>42216</v>
      </c>
      <c r="C43" s="100">
        <v>38</v>
      </c>
      <c r="D43" s="46" t="s">
        <v>128</v>
      </c>
      <c r="E43" s="51"/>
      <c r="F43" s="51">
        <v>90000</v>
      </c>
      <c r="G43" s="51">
        <v>2000</v>
      </c>
      <c r="H43" s="51">
        <v>4000</v>
      </c>
      <c r="I43" s="52"/>
      <c r="J43" s="53"/>
      <c r="K43" s="51"/>
      <c r="L43" s="51"/>
      <c r="M43" s="51"/>
      <c r="N43" s="101">
        <f t="shared" si="3"/>
        <v>96000</v>
      </c>
      <c r="O43" s="102">
        <f>N43/G1</f>
        <v>33.138300626521001</v>
      </c>
    </row>
    <row r="44" spans="1:15" ht="15" customHeight="1" x14ac:dyDescent="0.2">
      <c r="B44" s="10"/>
      <c r="D44" s="20" t="s">
        <v>25</v>
      </c>
      <c r="E44" s="54">
        <f t="shared" ref="E44:N44" si="4">SUM(E5:E43)</f>
        <v>0</v>
      </c>
      <c r="F44" s="54">
        <f t="shared" si="4"/>
        <v>938843.8395</v>
      </c>
      <c r="G44" s="54">
        <f t="shared" si="4"/>
        <v>1294774</v>
      </c>
      <c r="H44" s="54">
        <f t="shared" si="4"/>
        <v>1320000</v>
      </c>
      <c r="I44" s="55">
        <f t="shared" si="4"/>
        <v>146000</v>
      </c>
      <c r="J44" s="56">
        <f t="shared" si="4"/>
        <v>229000</v>
      </c>
      <c r="K44" s="54">
        <f t="shared" si="4"/>
        <v>97670</v>
      </c>
      <c r="L44" s="54">
        <f t="shared" si="4"/>
        <v>35500</v>
      </c>
      <c r="M44" s="54">
        <f t="shared" si="4"/>
        <v>168450</v>
      </c>
      <c r="N44" s="54">
        <f t="shared" si="4"/>
        <v>4230237.8394999998</v>
      </c>
      <c r="O44" s="19"/>
    </row>
    <row r="45" spans="1:15" ht="15" customHeight="1" x14ac:dyDescent="0.2">
      <c r="B45" s="4"/>
      <c r="C45" s="4"/>
      <c r="D45" s="25" t="s">
        <v>24</v>
      </c>
      <c r="E45" s="30">
        <f>E44/G1</f>
        <v>0</v>
      </c>
      <c r="F45" s="30">
        <f>F44/G1</f>
        <v>324.08009786154406</v>
      </c>
      <c r="G45" s="30">
        <f>G44/G1</f>
        <v>446.94385474378225</v>
      </c>
      <c r="H45" s="30">
        <f>H44/G1</f>
        <v>455.65163361466375</v>
      </c>
      <c r="I45" s="39">
        <f>I44/G1</f>
        <v>50.397832202834017</v>
      </c>
      <c r="J45" s="40">
        <f>J44/G1</f>
        <v>79.048654619513627</v>
      </c>
      <c r="K45" s="30">
        <f>K44/G1</f>
        <v>33.714768981169854</v>
      </c>
      <c r="L45" s="30">
        <f>L44/G1</f>
        <v>12.254267419182245</v>
      </c>
      <c r="M45" s="30">
        <f>M44/G1</f>
        <v>58.147361880598567</v>
      </c>
      <c r="N45" s="54"/>
      <c r="O45" s="19"/>
    </row>
    <row r="46" spans="1:15" ht="15" customHeight="1" x14ac:dyDescent="0.2">
      <c r="D46" s="28" t="s">
        <v>26</v>
      </c>
      <c r="E46" s="31">
        <f>E45/C43</f>
        <v>0</v>
      </c>
      <c r="F46" s="31">
        <f>F45/C43</f>
        <v>8.5284236279353696</v>
      </c>
      <c r="G46" s="31">
        <f>G45/C43</f>
        <v>11.76168038799427</v>
      </c>
      <c r="H46" s="31">
        <f>H45/C43</f>
        <v>11.990832463543782</v>
      </c>
      <c r="I46" s="195">
        <f>(I45+J45)/C43</f>
        <v>3.4064864953249381</v>
      </c>
      <c r="J46" s="196"/>
      <c r="K46" s="31">
        <f>K45/C43</f>
        <v>0.88723076266236456</v>
      </c>
      <c r="L46" s="31">
        <f>L45/C43</f>
        <v>0.32248072155742752</v>
      </c>
      <c r="M46" s="31">
        <f>M45/C43</f>
        <v>1.5301937336999623</v>
      </c>
      <c r="N46" s="3"/>
      <c r="O46" s="22"/>
    </row>
    <row r="47" spans="1:15" ht="15" customHeight="1" x14ac:dyDescent="0.2">
      <c r="D47" s="23" t="s">
        <v>37</v>
      </c>
      <c r="E47" s="43">
        <f>SUM(E45:M45)</f>
        <v>1460.2384713232882</v>
      </c>
      <c r="F47" s="50"/>
      <c r="G47" s="50"/>
      <c r="I47" s="193">
        <f>I45+J45</f>
        <v>129.44648682234765</v>
      </c>
      <c r="J47" s="194"/>
      <c r="N47" s="54"/>
    </row>
    <row r="48" spans="1:15" ht="15" customHeight="1" x14ac:dyDescent="0.2">
      <c r="D48" s="23" t="s">
        <v>38</v>
      </c>
      <c r="E48" s="45">
        <f>E47/C43</f>
        <v>38.427328192718107</v>
      </c>
      <c r="F48" s="29"/>
      <c r="N48" s="50"/>
    </row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</sheetData>
  <sheetProtection insertColumns="0" insertRows="0" deleteColumns="0" deleteRows="0"/>
  <mergeCells count="9">
    <mergeCell ref="I47:J47"/>
    <mergeCell ref="A3:B4"/>
    <mergeCell ref="C3:C4"/>
    <mergeCell ref="D3:D4"/>
    <mergeCell ref="B1:C1"/>
    <mergeCell ref="N3:N4"/>
    <mergeCell ref="O3:O4"/>
    <mergeCell ref="I46:J46"/>
    <mergeCell ref="I3:J3"/>
  </mergeCells>
  <pageMargins left="0.7" right="0.7" top="0.75" bottom="0.75" header="0.3" footer="0.3"/>
  <pageSetup paperSize="9" orientation="portrait" horizontalDpi="4294967292" verticalDpi="4294967292"/>
  <ignoredErrors>
    <ignoredError sqref="B6:B39 B40:B43" unlockedFormula="1"/>
    <ignoredError sqref="N5:N22 E44:N44 N32 N33 N34 N35 N24 N30 N23 N26:N29 N25 N36 N37 N38 N39 N40 N41 N42 N43 N31" emptyCellReference="1"/>
    <ignoredError sqref="O32" formula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Riassunto_Sud America</vt:lpstr>
      <vt:lpstr>1.Argentina</vt:lpstr>
      <vt:lpstr>2.Uruguay</vt:lpstr>
      <vt:lpstr>3.Brasile</vt:lpstr>
      <vt:lpstr>4.French Guiana</vt:lpstr>
      <vt:lpstr>5.Suriname</vt:lpstr>
      <vt:lpstr>6.Curacao</vt:lpstr>
      <vt:lpstr>7.Cuba </vt:lpstr>
      <vt:lpstr>8.Colombia</vt:lpstr>
      <vt:lpstr>9.Ecuador</vt:lpstr>
      <vt:lpstr>10.Perù</vt:lpstr>
      <vt:lpstr>11.Bolivia</vt:lpstr>
      <vt:lpstr>12.Cile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lastPrinted>2015-10-10T01:09:58Z</cp:lastPrinted>
  <dcterms:created xsi:type="dcterms:W3CDTF">2014-10-20T11:35:05Z</dcterms:created>
  <dcterms:modified xsi:type="dcterms:W3CDTF">2024-05-01T13:55:37Z</dcterms:modified>
</cp:coreProperties>
</file>